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2023\MINISTRACIONES\5-MAYO\"/>
    </mc:Choice>
  </mc:AlternateContent>
  <bookViews>
    <workbookView xWindow="0" yWindow="0" windowWidth="28800" windowHeight="12435" activeTab="2"/>
    <workbookView xWindow="0" yWindow="0" windowWidth="15360" windowHeight="715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(2)'!$A$9:$AB$268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(2)'!$C$1:$R$276</definedName>
    <definedName name="_xlnm.Print_Area" localSheetId="1">'Causas de la Variación '!$B$1:$I$35</definedName>
    <definedName name="_xlnm.Print_Area" localSheetId="0">Tlalpan!$A$1:$H$500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3" r:id="rId8"/>
  </pivotCaches>
</workbook>
</file>

<file path=xl/calcChain.xml><?xml version="1.0" encoding="utf-8"?>
<calcChain xmlns="http://schemas.openxmlformats.org/spreadsheetml/2006/main">
  <c r="K267" i="47" l="1"/>
  <c r="J267" i="47"/>
  <c r="I267" i="47"/>
  <c r="H267" i="47"/>
  <c r="K266" i="47"/>
  <c r="J266" i="47"/>
  <c r="I266" i="47"/>
  <c r="H266" i="47"/>
  <c r="K265" i="47"/>
  <c r="J265" i="47"/>
  <c r="I265" i="47"/>
  <c r="H265" i="47"/>
  <c r="K264" i="47"/>
  <c r="J264" i="47"/>
  <c r="I264" i="47"/>
  <c r="H264" i="47"/>
  <c r="K263" i="47"/>
  <c r="J263" i="47"/>
  <c r="I263" i="47"/>
  <c r="H263" i="47"/>
  <c r="K262" i="47"/>
  <c r="J262" i="47"/>
  <c r="I262" i="47"/>
  <c r="H262" i="47"/>
  <c r="K261" i="47"/>
  <c r="J261" i="47"/>
  <c r="I261" i="47"/>
  <c r="H261" i="47"/>
  <c r="K260" i="47"/>
  <c r="J260" i="47"/>
  <c r="I260" i="47"/>
  <c r="H260" i="47"/>
  <c r="K259" i="47"/>
  <c r="J259" i="47"/>
  <c r="I259" i="47"/>
  <c r="H259" i="47"/>
  <c r="K258" i="47"/>
  <c r="J258" i="47"/>
  <c r="I258" i="47"/>
  <c r="H258" i="47"/>
  <c r="K257" i="47"/>
  <c r="J257" i="47"/>
  <c r="I257" i="47"/>
  <c r="H257" i="47"/>
  <c r="K256" i="47"/>
  <c r="J256" i="47"/>
  <c r="I256" i="47"/>
  <c r="H256" i="47"/>
  <c r="K255" i="47"/>
  <c r="J255" i="47"/>
  <c r="I255" i="47"/>
  <c r="H255" i="47"/>
  <c r="K254" i="47"/>
  <c r="J254" i="47"/>
  <c r="I254" i="47"/>
  <c r="H254" i="47"/>
  <c r="K253" i="47"/>
  <c r="J253" i="47"/>
  <c r="I253" i="47"/>
  <c r="H253" i="47"/>
  <c r="K252" i="47"/>
  <c r="J252" i="47"/>
  <c r="I252" i="47"/>
  <c r="H252" i="47"/>
  <c r="K251" i="47"/>
  <c r="J251" i="47"/>
  <c r="I251" i="47"/>
  <c r="H251" i="47"/>
  <c r="K250" i="47"/>
  <c r="J250" i="47"/>
  <c r="I250" i="47"/>
  <c r="H250" i="47"/>
  <c r="K249" i="47"/>
  <c r="J249" i="47"/>
  <c r="I249" i="47"/>
  <c r="H249" i="47"/>
  <c r="K248" i="47"/>
  <c r="J248" i="47"/>
  <c r="I248" i="47"/>
  <c r="H248" i="47"/>
  <c r="K247" i="47"/>
  <c r="J247" i="47"/>
  <c r="I247" i="47"/>
  <c r="H247" i="47"/>
  <c r="K246" i="47"/>
  <c r="J246" i="47"/>
  <c r="I246" i="47"/>
  <c r="H246" i="47"/>
  <c r="K245" i="47"/>
  <c r="J245" i="47"/>
  <c r="I245" i="47"/>
  <c r="H245" i="47"/>
  <c r="K244" i="47"/>
  <c r="J244" i="47"/>
  <c r="I244" i="47"/>
  <c r="H244" i="47"/>
  <c r="K243" i="47"/>
  <c r="J243" i="47"/>
  <c r="I243" i="47"/>
  <c r="H243" i="47"/>
  <c r="K242" i="47"/>
  <c r="J242" i="47"/>
  <c r="I242" i="47"/>
  <c r="H242" i="47"/>
  <c r="K241" i="47"/>
  <c r="J241" i="47"/>
  <c r="I241" i="47"/>
  <c r="H241" i="47"/>
  <c r="K240" i="47"/>
  <c r="J240" i="47"/>
  <c r="I240" i="47"/>
  <c r="H240" i="47"/>
  <c r="K239" i="47"/>
  <c r="J239" i="47"/>
  <c r="I239" i="47"/>
  <c r="H239" i="47"/>
  <c r="K238" i="47"/>
  <c r="J238" i="47"/>
  <c r="I238" i="47"/>
  <c r="H238" i="47"/>
  <c r="K237" i="47"/>
  <c r="J237" i="47"/>
  <c r="I237" i="47"/>
  <c r="H237" i="47"/>
  <c r="K236" i="47"/>
  <c r="J236" i="47"/>
  <c r="I236" i="47"/>
  <c r="H236" i="47"/>
  <c r="K235" i="47"/>
  <c r="J235" i="47"/>
  <c r="I235" i="47"/>
  <c r="H235" i="47"/>
  <c r="K234" i="47"/>
  <c r="J234" i="47"/>
  <c r="I234" i="47"/>
  <c r="H234" i="47"/>
  <c r="K233" i="47"/>
  <c r="J233" i="47"/>
  <c r="I233" i="47"/>
  <c r="H233" i="47"/>
  <c r="K232" i="47"/>
  <c r="J232" i="47"/>
  <c r="I232" i="47"/>
  <c r="H232" i="47"/>
  <c r="K231" i="47"/>
  <c r="J231" i="47"/>
  <c r="I231" i="47"/>
  <c r="H231" i="47"/>
  <c r="K230" i="47"/>
  <c r="J230" i="47"/>
  <c r="I230" i="47"/>
  <c r="H230" i="47"/>
  <c r="K229" i="47"/>
  <c r="J229" i="47"/>
  <c r="I229" i="47"/>
  <c r="H229" i="47"/>
  <c r="K228" i="47"/>
  <c r="J228" i="47"/>
  <c r="I228" i="47"/>
  <c r="H228" i="47"/>
  <c r="K227" i="47"/>
  <c r="J227" i="47"/>
  <c r="I227" i="47"/>
  <c r="H227" i="47"/>
  <c r="K226" i="47"/>
  <c r="J226" i="47"/>
  <c r="I226" i="47"/>
  <c r="H226" i="47"/>
  <c r="K225" i="47"/>
  <c r="J225" i="47"/>
  <c r="I225" i="47"/>
  <c r="H225" i="47"/>
  <c r="K224" i="47"/>
  <c r="J224" i="47"/>
  <c r="I224" i="47"/>
  <c r="H224" i="47"/>
  <c r="K223" i="47"/>
  <c r="J223" i="47"/>
  <c r="I223" i="47"/>
  <c r="H223" i="47"/>
  <c r="K222" i="47"/>
  <c r="J222" i="47"/>
  <c r="I222" i="47"/>
  <c r="H222" i="47"/>
  <c r="K221" i="47"/>
  <c r="J221" i="47"/>
  <c r="I221" i="47"/>
  <c r="H221" i="47"/>
  <c r="K220" i="47"/>
  <c r="J220" i="47"/>
  <c r="I220" i="47"/>
  <c r="H220" i="47"/>
  <c r="K219" i="47"/>
  <c r="J219" i="47"/>
  <c r="I219" i="47"/>
  <c r="H219" i="47"/>
  <c r="K218" i="47"/>
  <c r="J218" i="47"/>
  <c r="I218" i="47"/>
  <c r="H218" i="47"/>
  <c r="K217" i="47"/>
  <c r="J217" i="47"/>
  <c r="I217" i="47"/>
  <c r="H217" i="47"/>
  <c r="K216" i="47"/>
  <c r="J216" i="47"/>
  <c r="I216" i="47"/>
  <c r="H216" i="47"/>
  <c r="K215" i="47"/>
  <c r="J215" i="47"/>
  <c r="I215" i="47"/>
  <c r="H215" i="47"/>
  <c r="K214" i="47"/>
  <c r="J214" i="47"/>
  <c r="I214" i="47"/>
  <c r="H214" i="47"/>
  <c r="K213" i="47"/>
  <c r="J213" i="47"/>
  <c r="I213" i="47"/>
  <c r="H213" i="47"/>
  <c r="K212" i="47"/>
  <c r="J212" i="47"/>
  <c r="I212" i="47"/>
  <c r="H212" i="47"/>
  <c r="K211" i="47"/>
  <c r="J211" i="47"/>
  <c r="I211" i="47"/>
  <c r="H211" i="47"/>
  <c r="K210" i="47"/>
  <c r="J210" i="47"/>
  <c r="I210" i="47"/>
  <c r="H210" i="47"/>
  <c r="K209" i="47"/>
  <c r="J209" i="47"/>
  <c r="I209" i="47"/>
  <c r="H209" i="47"/>
  <c r="K208" i="47"/>
  <c r="J208" i="47"/>
  <c r="I208" i="47"/>
  <c r="H208" i="47"/>
  <c r="K207" i="47"/>
  <c r="J207" i="47"/>
  <c r="I207" i="47"/>
  <c r="H207" i="47"/>
  <c r="K206" i="47"/>
  <c r="J206" i="47"/>
  <c r="I206" i="47"/>
  <c r="H206" i="47"/>
  <c r="K205" i="47"/>
  <c r="J205" i="47"/>
  <c r="I205" i="47"/>
  <c r="H205" i="47"/>
  <c r="K204" i="47"/>
  <c r="J204" i="47"/>
  <c r="I204" i="47"/>
  <c r="H204" i="47"/>
  <c r="K203" i="47"/>
  <c r="J203" i="47"/>
  <c r="I203" i="47"/>
  <c r="H203" i="47"/>
  <c r="K202" i="47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3" i="47"/>
  <c r="J193" i="47"/>
  <c r="I193" i="47"/>
  <c r="H193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6" i="47"/>
  <c r="J186" i="47"/>
  <c r="I186" i="47"/>
  <c r="H186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2" i="47"/>
  <c r="J162" i="47"/>
  <c r="I162" i="47"/>
  <c r="H162" i="47"/>
  <c r="K161" i="47"/>
  <c r="J161" i="47"/>
  <c r="I161" i="47"/>
  <c r="H161" i="47"/>
  <c r="K160" i="47"/>
  <c r="J160" i="47"/>
  <c r="I160" i="47"/>
  <c r="H160" i="47"/>
  <c r="K159" i="47"/>
  <c r="J159" i="47"/>
  <c r="I159" i="47"/>
  <c r="H159" i="47"/>
  <c r="K158" i="47"/>
  <c r="J158" i="47"/>
  <c r="I158" i="47"/>
  <c r="H158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3" i="47"/>
  <c r="J153" i="47"/>
  <c r="I153" i="47"/>
  <c r="H153" i="47"/>
  <c r="K152" i="47"/>
  <c r="J152" i="47"/>
  <c r="I152" i="47"/>
  <c r="H152" i="47"/>
  <c r="K151" i="47"/>
  <c r="J151" i="47"/>
  <c r="I151" i="47"/>
  <c r="H151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8" i="47"/>
  <c r="J128" i="47"/>
  <c r="I128" i="47"/>
  <c r="H128" i="47"/>
  <c r="K127" i="47"/>
  <c r="J127" i="47"/>
  <c r="I127" i="47"/>
  <c r="H127" i="47"/>
  <c r="K126" i="47"/>
  <c r="J126" i="47"/>
  <c r="I126" i="47"/>
  <c r="H126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10" i="47"/>
  <c r="J110" i="47"/>
  <c r="I110" i="47"/>
  <c r="H110" i="47"/>
  <c r="K109" i="47"/>
  <c r="J109" i="47"/>
  <c r="I109" i="47"/>
  <c r="H109" i="47"/>
  <c r="K108" i="47"/>
  <c r="J108" i="47"/>
  <c r="I108" i="47"/>
  <c r="H108" i="47"/>
  <c r="K107" i="47"/>
  <c r="J107" i="47"/>
  <c r="I107" i="47"/>
  <c r="H107" i="47"/>
  <c r="K106" i="47"/>
  <c r="J106" i="47"/>
  <c r="I106" i="47"/>
  <c r="H106" i="47"/>
  <c r="K105" i="47"/>
  <c r="J105" i="47"/>
  <c r="I105" i="47"/>
  <c r="H105" i="47"/>
  <c r="K104" i="47"/>
  <c r="J104" i="47"/>
  <c r="I104" i="47"/>
  <c r="H104" i="47"/>
  <c r="K103" i="47"/>
  <c r="J103" i="47"/>
  <c r="I103" i="47"/>
  <c r="H103" i="47"/>
  <c r="K102" i="47"/>
  <c r="J102" i="47"/>
  <c r="I102" i="47"/>
  <c r="H102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7" i="47"/>
  <c r="J97" i="47"/>
  <c r="I97" i="47"/>
  <c r="H97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2" i="47"/>
  <c r="J82" i="47"/>
  <c r="I82" i="47"/>
  <c r="H82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8" i="47"/>
  <c r="J78" i="47"/>
  <c r="I78" i="47"/>
  <c r="H78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3" i="47"/>
  <c r="J73" i="47"/>
  <c r="I73" i="47"/>
  <c r="H73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K16" i="47"/>
  <c r="J16" i="47"/>
  <c r="I16" i="47"/>
  <c r="H16" i="47"/>
  <c r="K15" i="47"/>
  <c r="J15" i="47"/>
  <c r="I15" i="47"/>
  <c r="H15" i="47"/>
  <c r="K14" i="47"/>
  <c r="J14" i="47"/>
  <c r="I14" i="47"/>
  <c r="H14" i="47"/>
  <c r="K13" i="47"/>
  <c r="J13" i="47"/>
  <c r="I13" i="47"/>
  <c r="H13" i="47"/>
  <c r="K12" i="47"/>
  <c r="J12" i="47"/>
  <c r="I12" i="47"/>
  <c r="H12" i="47"/>
  <c r="K11" i="47"/>
  <c r="J11" i="47"/>
  <c r="I11" i="47"/>
  <c r="H11" i="47"/>
  <c r="F431" i="19" l="1"/>
  <c r="F430" i="19"/>
  <c r="Q243" i="47" l="1"/>
  <c r="R243" i="47" s="1"/>
  <c r="Q244" i="47"/>
  <c r="R244" i="47" s="1"/>
  <c r="Q245" i="47"/>
  <c r="R245" i="47" s="1"/>
  <c r="Q246" i="47"/>
  <c r="R246" i="47" s="1"/>
  <c r="Q247" i="47"/>
  <c r="R247" i="47" s="1"/>
  <c r="Q248" i="47"/>
  <c r="R248" i="47" s="1"/>
  <c r="Q249" i="47"/>
  <c r="R249" i="47" s="1"/>
  <c r="Q250" i="47"/>
  <c r="R250" i="47" s="1"/>
  <c r="Q251" i="47"/>
  <c r="R251" i="47" s="1"/>
  <c r="Q252" i="47"/>
  <c r="R252" i="47" s="1"/>
  <c r="Q253" i="47"/>
  <c r="R253" i="47" s="1"/>
  <c r="Q254" i="47"/>
  <c r="R254" i="47" s="1"/>
  <c r="Q255" i="47"/>
  <c r="R255" i="47" s="1"/>
  <c r="Q256" i="47"/>
  <c r="R256" i="47" s="1"/>
  <c r="Q257" i="47"/>
  <c r="R257" i="47" s="1"/>
  <c r="Q258" i="47"/>
  <c r="R258" i="47" s="1"/>
  <c r="Q259" i="47"/>
  <c r="R259" i="47" s="1"/>
  <c r="Q260" i="47"/>
  <c r="R260" i="47" s="1"/>
  <c r="Q261" i="47"/>
  <c r="R261" i="47" s="1"/>
  <c r="Q262" i="47"/>
  <c r="R262" i="47" s="1"/>
  <c r="Q263" i="47"/>
  <c r="R263" i="47" s="1"/>
  <c r="Q264" i="47"/>
  <c r="R264" i="47" s="1"/>
  <c r="Q265" i="47"/>
  <c r="R265" i="47" s="1"/>
  <c r="Q266" i="47"/>
  <c r="R266" i="47" s="1"/>
  <c r="Q267" i="47"/>
  <c r="R267" i="47" s="1"/>
  <c r="Q10" i="47"/>
  <c r="M268" i="47" l="1"/>
  <c r="N268" i="47"/>
  <c r="O268" i="47"/>
  <c r="P268" i="47"/>
  <c r="L268" i="47"/>
  <c r="F439" i="19"/>
  <c r="Q11" i="47" l="1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Q212" i="47"/>
  <c r="Q213" i="47"/>
  <c r="Q214" i="47"/>
  <c r="Q215" i="47"/>
  <c r="Q216" i="47"/>
  <c r="Q217" i="47"/>
  <c r="Q218" i="47"/>
  <c r="Q219" i="47"/>
  <c r="Q220" i="47"/>
  <c r="Q221" i="47"/>
  <c r="Q222" i="47"/>
  <c r="Q223" i="47"/>
  <c r="Q224" i="47"/>
  <c r="R224" i="47" s="1"/>
  <c r="Q225" i="47"/>
  <c r="R225" i="47" s="1"/>
  <c r="Q226" i="47"/>
  <c r="R226" i="47" s="1"/>
  <c r="Q227" i="47"/>
  <c r="R227" i="47" s="1"/>
  <c r="Q228" i="47"/>
  <c r="R228" i="47" s="1"/>
  <c r="Q229" i="47"/>
  <c r="R229" i="47" s="1"/>
  <c r="Q230" i="47"/>
  <c r="R230" i="47" s="1"/>
  <c r="Q231" i="47"/>
  <c r="R231" i="47" s="1"/>
  <c r="Q232" i="47"/>
  <c r="R232" i="47" s="1"/>
  <c r="Q233" i="47"/>
  <c r="R233" i="47" s="1"/>
  <c r="Q234" i="47"/>
  <c r="R234" i="47" s="1"/>
  <c r="Q235" i="47"/>
  <c r="R235" i="47" s="1"/>
  <c r="Q236" i="47"/>
  <c r="R236" i="47" s="1"/>
  <c r="Q237" i="47"/>
  <c r="R237" i="47" s="1"/>
  <c r="Q238" i="47"/>
  <c r="R238" i="47" s="1"/>
  <c r="Q239" i="47"/>
  <c r="R239" i="47" s="1"/>
  <c r="Q240" i="47"/>
  <c r="R240" i="47" s="1"/>
  <c r="Q241" i="47"/>
  <c r="R241" i="47" s="1"/>
  <c r="Q242" i="47"/>
  <c r="R242" i="47" s="1"/>
  <c r="R186" i="47" l="1"/>
  <c r="R210" i="47"/>
  <c r="R211" i="47"/>
  <c r="R212" i="47"/>
  <c r="R213" i="47"/>
  <c r="R214" i="47"/>
  <c r="R215" i="47"/>
  <c r="R217" i="47"/>
  <c r="R218" i="47"/>
  <c r="R219" i="47"/>
  <c r="R220" i="47"/>
  <c r="R221" i="47"/>
  <c r="R222" i="47"/>
  <c r="R223" i="47"/>
  <c r="Q268" i="47"/>
  <c r="E428" i="19" l="1"/>
  <c r="F428" i="19"/>
  <c r="R12" i="47" l="1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62" i="47"/>
  <c r="R73" i="47"/>
  <c r="R82" i="47"/>
  <c r="R97" i="47"/>
  <c r="R102" i="47"/>
  <c r="R103" i="47"/>
  <c r="R111" i="47"/>
  <c r="R112" i="47"/>
  <c r="R113" i="47"/>
  <c r="R114" i="47"/>
  <c r="R115" i="47"/>
  <c r="R116" i="47"/>
  <c r="R117" i="47"/>
  <c r="R118" i="47"/>
  <c r="R119" i="47"/>
  <c r="R120" i="47"/>
  <c r="R121" i="47"/>
  <c r="R122" i="47"/>
  <c r="R123" i="47"/>
  <c r="R124" i="47"/>
  <c r="R125" i="47"/>
  <c r="R129" i="47"/>
  <c r="R130" i="47"/>
  <c r="R131" i="47"/>
  <c r="R132" i="47"/>
  <c r="R133" i="47"/>
  <c r="R134" i="47"/>
  <c r="R135" i="47"/>
  <c r="R136" i="47"/>
  <c r="R137" i="47"/>
  <c r="R138" i="47"/>
  <c r="R139" i="47"/>
  <c r="R140" i="47"/>
  <c r="R141" i="47"/>
  <c r="R142" i="47"/>
  <c r="R143" i="47"/>
  <c r="R144" i="47"/>
  <c r="R145" i="47"/>
  <c r="R146" i="47"/>
  <c r="R147" i="47"/>
  <c r="R148" i="47"/>
  <c r="R149" i="47"/>
  <c r="R153" i="47"/>
  <c r="R154" i="47"/>
  <c r="R155" i="47"/>
  <c r="R156" i="47"/>
  <c r="R158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181" i="47"/>
  <c r="R182" i="47"/>
  <c r="R183" i="47"/>
  <c r="R184" i="47"/>
  <c r="R185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06" i="47"/>
  <c r="R207" i="47"/>
  <c r="R208" i="47"/>
  <c r="R209" i="47"/>
  <c r="R216" i="47"/>
  <c r="R63" i="47"/>
  <c r="R64" i="47"/>
  <c r="R65" i="47"/>
  <c r="R66" i="47"/>
  <c r="R67" i="47"/>
  <c r="R68" i="47"/>
  <c r="R69" i="47"/>
  <c r="R70" i="47"/>
  <c r="R71" i="47"/>
  <c r="R72" i="47"/>
  <c r="R74" i="47"/>
  <c r="R75" i="47"/>
  <c r="R76" i="47"/>
  <c r="R77" i="47"/>
  <c r="R78" i="47"/>
  <c r="R79" i="47"/>
  <c r="R80" i="47"/>
  <c r="R81" i="47"/>
  <c r="R83" i="47"/>
  <c r="R84" i="47"/>
  <c r="R85" i="47"/>
  <c r="R86" i="47"/>
  <c r="R87" i="47"/>
  <c r="R88" i="47"/>
  <c r="R89" i="47"/>
  <c r="R90" i="47"/>
  <c r="R91" i="47"/>
  <c r="R92" i="47"/>
  <c r="R93" i="47"/>
  <c r="R94" i="47"/>
  <c r="R95" i="47"/>
  <c r="R96" i="47"/>
  <c r="R98" i="47"/>
  <c r="R99" i="47"/>
  <c r="R100" i="47"/>
  <c r="R101" i="47"/>
  <c r="R104" i="47"/>
  <c r="R105" i="47"/>
  <c r="R106" i="47"/>
  <c r="R107" i="47"/>
  <c r="R108" i="47"/>
  <c r="R109" i="47"/>
  <c r="R110" i="47"/>
  <c r="R126" i="47"/>
  <c r="R127" i="47"/>
  <c r="R128" i="47"/>
  <c r="R150" i="47"/>
  <c r="R151" i="47"/>
  <c r="R152" i="47"/>
  <c r="R157" i="47"/>
  <c r="R159" i="47"/>
  <c r="R160" i="47"/>
  <c r="R11" i="47" l="1"/>
  <c r="R10" i="47"/>
  <c r="AG199" i="47"/>
  <c r="AG198" i="47"/>
  <c r="AG197" i="47"/>
  <c r="AG196" i="47"/>
  <c r="AG195" i="47"/>
  <c r="AG194" i="47"/>
  <c r="AG193" i="47"/>
  <c r="AG192" i="47"/>
  <c r="AG191" i="47"/>
  <c r="AG190" i="47"/>
  <c r="AG189" i="47"/>
  <c r="AG188" i="47"/>
  <c r="AG187" i="47"/>
  <c r="AG186" i="47"/>
  <c r="AG185" i="47"/>
  <c r="AG184" i="47"/>
  <c r="AG183" i="47"/>
  <c r="AG182" i="47"/>
  <c r="AG181" i="47"/>
  <c r="AG180" i="47"/>
  <c r="AG179" i="47"/>
  <c r="AG178" i="47"/>
  <c r="AG177" i="47"/>
  <c r="AG175" i="47"/>
  <c r="AG174" i="47"/>
  <c r="AG173" i="47"/>
  <c r="AG172" i="47"/>
  <c r="AG171" i="47"/>
  <c r="AG170" i="47"/>
  <c r="AG169" i="47"/>
  <c r="AG168" i="47"/>
  <c r="AG167" i="47"/>
  <c r="AG166" i="47"/>
  <c r="AG165" i="47"/>
  <c r="AG164" i="47"/>
  <c r="AG163" i="47"/>
  <c r="AG162" i="47"/>
  <c r="AG161" i="47"/>
  <c r="AG160" i="47"/>
  <c r="AG159" i="47"/>
  <c r="AG158" i="47"/>
  <c r="AG157" i="47"/>
  <c r="AG156" i="47"/>
  <c r="AG155" i="47"/>
  <c r="AG154" i="47"/>
  <c r="AG153" i="47"/>
  <c r="AG152" i="47"/>
  <c r="AG151" i="47"/>
  <c r="AG150" i="47"/>
  <c r="AG149" i="47"/>
  <c r="AG148" i="47"/>
  <c r="AG147" i="47"/>
  <c r="AG146" i="47"/>
  <c r="AG145" i="47"/>
  <c r="AG144" i="47"/>
  <c r="AG143" i="47"/>
  <c r="AG142" i="47"/>
  <c r="AG141" i="47"/>
  <c r="AG140" i="47"/>
  <c r="AG139" i="47"/>
  <c r="AG138" i="47"/>
  <c r="AG137" i="47"/>
  <c r="AG136" i="47"/>
  <c r="AG135" i="47"/>
  <c r="AG134" i="47"/>
  <c r="AG133" i="47"/>
  <c r="AG132" i="47"/>
  <c r="AG131" i="47"/>
  <c r="AG130" i="47"/>
  <c r="AG129" i="47"/>
  <c r="AG128" i="47"/>
  <c r="AG127" i="47"/>
  <c r="AG126" i="47"/>
  <c r="AG125" i="47"/>
  <c r="AG124" i="47"/>
  <c r="AG123" i="47"/>
  <c r="AG122" i="47"/>
  <c r="AG121" i="47"/>
  <c r="AG120" i="47"/>
  <c r="AG119" i="47"/>
  <c r="AG118" i="47"/>
  <c r="AG117" i="47"/>
  <c r="AG116" i="47"/>
  <c r="AG115" i="47"/>
  <c r="AG114" i="47"/>
  <c r="AG113" i="47"/>
  <c r="AG112" i="47"/>
  <c r="AG111" i="47"/>
  <c r="AG110" i="47"/>
  <c r="AG109" i="47"/>
  <c r="AG108" i="47"/>
  <c r="AG107" i="47"/>
  <c r="AG106" i="47"/>
  <c r="AG105" i="47"/>
  <c r="AG104" i="47"/>
  <c r="AG103" i="47"/>
  <c r="AG102" i="47"/>
  <c r="AG101" i="47"/>
  <c r="AG100" i="47"/>
  <c r="AG99" i="47"/>
  <c r="AG98" i="47"/>
  <c r="AG97" i="47"/>
  <c r="AG96" i="47"/>
  <c r="AG95" i="47"/>
  <c r="AG94" i="47"/>
  <c r="AG93" i="47"/>
  <c r="AG92" i="47"/>
  <c r="AG91" i="47"/>
  <c r="AG90" i="47"/>
  <c r="AG89" i="47"/>
  <c r="AG88" i="47"/>
  <c r="AG87" i="47"/>
  <c r="AG86" i="47"/>
  <c r="AG85" i="47"/>
  <c r="AG84" i="47"/>
  <c r="AG83" i="47"/>
  <c r="AG82" i="47"/>
  <c r="AG81" i="47"/>
  <c r="AG80" i="47"/>
  <c r="AG79" i="47"/>
  <c r="AG78" i="47"/>
  <c r="AG77" i="47"/>
  <c r="AG76" i="47"/>
  <c r="AG75" i="47"/>
  <c r="AG74" i="47"/>
  <c r="AG73" i="47"/>
  <c r="AG72" i="47"/>
  <c r="AG71" i="47"/>
  <c r="AG70" i="47"/>
  <c r="AG69" i="47"/>
  <c r="AG68" i="47"/>
  <c r="AG67" i="47"/>
  <c r="AG66" i="47"/>
  <c r="AG65" i="47"/>
  <c r="AG64" i="47"/>
  <c r="AG63" i="47"/>
  <c r="AG62" i="47"/>
  <c r="AG61" i="47"/>
  <c r="AG60" i="47"/>
  <c r="AG59" i="47"/>
  <c r="AG58" i="47"/>
  <c r="AG57" i="47"/>
  <c r="AG56" i="47"/>
  <c r="AG55" i="47"/>
  <c r="AG54" i="47"/>
  <c r="AG53" i="47"/>
  <c r="AG52" i="47"/>
  <c r="AG51" i="47"/>
  <c r="AG50" i="47"/>
  <c r="AG49" i="47"/>
  <c r="AG48" i="47"/>
  <c r="AG47" i="47"/>
  <c r="AG46" i="47"/>
  <c r="AG45" i="47"/>
  <c r="AG44" i="47"/>
  <c r="AG43" i="47"/>
  <c r="AG42" i="47"/>
  <c r="AG41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R268" i="47" l="1"/>
  <c r="F470" i="19"/>
  <c r="F486" i="19" l="1"/>
  <c r="F485" i="19"/>
  <c r="E485" i="19"/>
  <c r="F484" i="19"/>
  <c r="E484" i="19" l="1"/>
  <c r="G471" i="19"/>
  <c r="F419" i="19" l="1"/>
  <c r="X268" i="47" l="1"/>
  <c r="Y268" i="47"/>
  <c r="Z268" i="47"/>
  <c r="AA268" i="47"/>
  <c r="H10" i="47" l="1"/>
  <c r="I10" i="47"/>
  <c r="J10" i="47"/>
  <c r="X194" i="47" l="1"/>
  <c r="Y194" i="47"/>
  <c r="Z194" i="47"/>
  <c r="AA194" i="47"/>
  <c r="X195" i="47"/>
  <c r="Y195" i="47"/>
  <c r="Z195" i="47"/>
  <c r="AA195" i="47"/>
  <c r="X196" i="47"/>
  <c r="Y196" i="47"/>
  <c r="Z196" i="47"/>
  <c r="AA196" i="47"/>
  <c r="X197" i="47"/>
  <c r="Y197" i="47"/>
  <c r="Z197" i="47"/>
  <c r="AA197" i="47"/>
  <c r="X198" i="47"/>
  <c r="Y198" i="47"/>
  <c r="Z198" i="47"/>
  <c r="AA198" i="47"/>
  <c r="X199" i="47"/>
  <c r="Y199" i="47"/>
  <c r="Z199" i="47"/>
  <c r="AA199" i="47"/>
  <c r="X193" i="47"/>
  <c r="Y193" i="47"/>
  <c r="Z193" i="47"/>
  <c r="AA193" i="47"/>
  <c r="X192" i="47"/>
  <c r="Y192" i="47"/>
  <c r="Z192" i="47"/>
  <c r="AA192" i="47"/>
  <c r="X191" i="47"/>
  <c r="Y191" i="47"/>
  <c r="Z191" i="47"/>
  <c r="AA191" i="47"/>
  <c r="X189" i="47"/>
  <c r="Y189" i="47"/>
  <c r="Z189" i="47"/>
  <c r="AA189" i="47"/>
  <c r="X190" i="47"/>
  <c r="Y190" i="47"/>
  <c r="Z190" i="47"/>
  <c r="AA190" i="47"/>
  <c r="X188" i="47"/>
  <c r="Y188" i="47"/>
  <c r="Z188" i="47"/>
  <c r="AA188" i="47"/>
  <c r="X185" i="47"/>
  <c r="Y185" i="47"/>
  <c r="Z185" i="47"/>
  <c r="AA185" i="47"/>
  <c r="X186" i="47"/>
  <c r="Y186" i="47"/>
  <c r="Z186" i="47"/>
  <c r="AA186" i="47"/>
  <c r="X187" i="47"/>
  <c r="Y187" i="47"/>
  <c r="Z187" i="47"/>
  <c r="AA187" i="47"/>
  <c r="X184" i="47"/>
  <c r="Y184" i="47"/>
  <c r="Z184" i="47"/>
  <c r="AA184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80" i="47"/>
  <c r="Y180" i="47"/>
  <c r="Z180" i="47"/>
  <c r="AA180" i="47"/>
  <c r="X181" i="47"/>
  <c r="Y181" i="47"/>
  <c r="Z181" i="47"/>
  <c r="AA181" i="47"/>
  <c r="X182" i="47"/>
  <c r="Y182" i="47"/>
  <c r="Z182" i="47"/>
  <c r="AA182" i="47"/>
  <c r="X183" i="47"/>
  <c r="Y183" i="47"/>
  <c r="Z183" i="47"/>
  <c r="AA183" i="47"/>
  <c r="X170" i="47"/>
  <c r="Y170" i="47"/>
  <c r="Z170" i="47"/>
  <c r="AA170" i="47"/>
  <c r="X171" i="47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68" i="47"/>
  <c r="Y168" i="47"/>
  <c r="Z168" i="47"/>
  <c r="AA168" i="47"/>
  <c r="X169" i="47"/>
  <c r="Y169" i="47"/>
  <c r="Z169" i="47"/>
  <c r="AA169" i="47"/>
  <c r="X165" i="47"/>
  <c r="Y165" i="47"/>
  <c r="Z165" i="47"/>
  <c r="AA165" i="47"/>
  <c r="X166" i="47"/>
  <c r="Y166" i="47"/>
  <c r="Z166" i="47"/>
  <c r="AA166" i="47"/>
  <c r="X167" i="47"/>
  <c r="Y167" i="47"/>
  <c r="Z167" i="47"/>
  <c r="AA167" i="47"/>
  <c r="X161" i="47"/>
  <c r="Y161" i="47"/>
  <c r="Z161" i="47"/>
  <c r="AA161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60" i="47"/>
  <c r="Y160" i="47"/>
  <c r="Z160" i="47"/>
  <c r="AA160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55" i="47"/>
  <c r="Y155" i="47"/>
  <c r="Z155" i="47"/>
  <c r="AA155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29" i="47"/>
  <c r="Y129" i="47"/>
  <c r="Z129" i="47"/>
  <c r="AA129" i="47"/>
  <c r="X127" i="47"/>
  <c r="Y127" i="47"/>
  <c r="Z127" i="47"/>
  <c r="AA127" i="47"/>
  <c r="X128" i="47"/>
  <c r="Y128" i="47"/>
  <c r="Z128" i="47"/>
  <c r="AA128" i="47"/>
  <c r="X126" i="47"/>
  <c r="Y126" i="47"/>
  <c r="Z126" i="47"/>
  <c r="AA126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19" i="47"/>
  <c r="Y119" i="47"/>
  <c r="Z119" i="47"/>
  <c r="AA119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8" i="47"/>
  <c r="Y118" i="47"/>
  <c r="Z118" i="47"/>
  <c r="AA118" i="47"/>
  <c r="X113" i="47"/>
  <c r="Y113" i="47"/>
  <c r="Z113" i="47"/>
  <c r="AA113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1" i="47"/>
  <c r="Y101" i="47"/>
  <c r="Z101" i="47"/>
  <c r="AA101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92" i="47"/>
  <c r="Y92" i="47"/>
  <c r="Z92" i="47"/>
  <c r="AA92" i="47"/>
  <c r="X90" i="47"/>
  <c r="Y90" i="47"/>
  <c r="Z90" i="47"/>
  <c r="AA90" i="47"/>
  <c r="X91" i="47"/>
  <c r="Y91" i="47"/>
  <c r="Z91" i="47"/>
  <c r="AA91" i="47"/>
  <c r="X89" i="47"/>
  <c r="Y89" i="47"/>
  <c r="Z89" i="47"/>
  <c r="AA89" i="47"/>
  <c r="X87" i="47"/>
  <c r="Y87" i="47"/>
  <c r="Z87" i="47"/>
  <c r="AA87" i="47"/>
  <c r="X88" i="47"/>
  <c r="Y88" i="47"/>
  <c r="Z88" i="47"/>
  <c r="AA88" i="47"/>
  <c r="X86" i="47"/>
  <c r="Y86" i="47"/>
  <c r="Z86" i="47"/>
  <c r="AA86" i="47"/>
  <c r="X85" i="47"/>
  <c r="Y85" i="47"/>
  <c r="Z85" i="47"/>
  <c r="AA85" i="47"/>
  <c r="X84" i="47"/>
  <c r="Y84" i="47"/>
  <c r="Z84" i="47"/>
  <c r="AA84" i="47"/>
  <c r="X83" i="47"/>
  <c r="Y83" i="47"/>
  <c r="Z83" i="47"/>
  <c r="AA83" i="47"/>
  <c r="X80" i="47"/>
  <c r="Y80" i="47"/>
  <c r="Z80" i="47"/>
  <c r="AA80" i="47"/>
  <c r="X81" i="47"/>
  <c r="Y81" i="47"/>
  <c r="Z81" i="47"/>
  <c r="AA81" i="47"/>
  <c r="X82" i="47"/>
  <c r="Y82" i="47"/>
  <c r="Z82" i="47"/>
  <c r="AA82" i="47"/>
  <c r="X79" i="47"/>
  <c r="Y79" i="47"/>
  <c r="Z79" i="47"/>
  <c r="AA79" i="47"/>
  <c r="X78" i="47"/>
  <c r="Y78" i="47"/>
  <c r="Z78" i="47"/>
  <c r="AA78" i="47"/>
  <c r="X77" i="47"/>
  <c r="Y77" i="47"/>
  <c r="Z77" i="47"/>
  <c r="AA77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66" i="47"/>
  <c r="Y66" i="47"/>
  <c r="Z66" i="47"/>
  <c r="AA66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65" i="47"/>
  <c r="Y65" i="47"/>
  <c r="Z65" i="47"/>
  <c r="AA65" i="47"/>
  <c r="X60" i="47"/>
  <c r="Y60" i="47"/>
  <c r="Z60" i="47"/>
  <c r="AA60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0" i="47" l="1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199" i="47" l="1"/>
  <c r="AB198" i="47"/>
  <c r="AB197" i="47"/>
  <c r="B199" i="47"/>
  <c r="AB196" i="47"/>
  <c r="B198" i="47"/>
  <c r="AB195" i="47"/>
  <c r="B197" i="47"/>
  <c r="B196" i="47"/>
  <c r="AB194" i="47"/>
  <c r="B195" i="47"/>
  <c r="AB192" i="47"/>
  <c r="AB191" i="47"/>
  <c r="B194" i="47"/>
  <c r="AB190" i="47"/>
  <c r="B192" i="47"/>
  <c r="B191" i="47"/>
  <c r="AB188" i="47"/>
  <c r="B190" i="47"/>
  <c r="AB186" i="47"/>
  <c r="B188" i="47"/>
  <c r="AB169" i="47"/>
  <c r="B186" i="47"/>
  <c r="AB167" i="47"/>
  <c r="B169" i="47"/>
  <c r="AB164" i="47"/>
  <c r="B167" i="47"/>
  <c r="AB159" i="47"/>
  <c r="B164" i="47"/>
  <c r="AB158" i="47"/>
  <c r="B159" i="47"/>
  <c r="AB157" i="47"/>
  <c r="B158" i="47"/>
  <c r="B157" i="47"/>
  <c r="B155" i="47"/>
  <c r="B154" i="47"/>
  <c r="B153" i="47"/>
  <c r="B152" i="47"/>
  <c r="B150" i="47"/>
  <c r="B149" i="47"/>
  <c r="B147" i="47"/>
  <c r="B146" i="47"/>
  <c r="B145" i="47"/>
  <c r="B134" i="47"/>
  <c r="AB132" i="47"/>
  <c r="B133" i="47"/>
  <c r="AB131" i="47"/>
  <c r="AB130" i="47"/>
  <c r="B132" i="47"/>
  <c r="AB128" i="47"/>
  <c r="B131" i="47"/>
  <c r="AB127" i="47"/>
  <c r="B130" i="47"/>
  <c r="AB125" i="47"/>
  <c r="B128" i="47"/>
  <c r="AB124" i="47"/>
  <c r="B127" i="47"/>
  <c r="AB123" i="47"/>
  <c r="B125" i="47"/>
  <c r="B124" i="47"/>
  <c r="B123" i="47"/>
  <c r="AB122" i="47"/>
  <c r="AB121" i="47"/>
  <c r="B122" i="47"/>
  <c r="B121" i="47"/>
  <c r="B120" i="47"/>
  <c r="B118" i="47"/>
  <c r="B117" i="47"/>
  <c r="B116" i="47"/>
  <c r="B115" i="47"/>
  <c r="B114" i="47"/>
  <c r="B112" i="47"/>
  <c r="B111" i="47"/>
  <c r="B110" i="47"/>
  <c r="B107" i="47"/>
  <c r="AB104" i="47"/>
  <c r="B106" i="47"/>
  <c r="B105" i="47"/>
  <c r="B104" i="47"/>
  <c r="AB103" i="47"/>
  <c r="B103" i="47"/>
  <c r="AB102" i="47"/>
  <c r="B102" i="47"/>
  <c r="AB100" i="47"/>
  <c r="B100" i="47"/>
  <c r="B99" i="47"/>
  <c r="B98" i="47"/>
  <c r="B97" i="47"/>
  <c r="B96" i="47"/>
  <c r="B95" i="47"/>
  <c r="B94" i="47"/>
  <c r="B93" i="47"/>
  <c r="B91" i="47"/>
  <c r="B90" i="47"/>
  <c r="B88" i="47"/>
  <c r="B87" i="47"/>
  <c r="B85" i="47"/>
  <c r="B84" i="47"/>
  <c r="B82" i="47"/>
  <c r="B81" i="47"/>
  <c r="B80" i="47"/>
  <c r="B78" i="47"/>
  <c r="AB74" i="47"/>
  <c r="B76" i="47"/>
  <c r="B75" i="47"/>
  <c r="B74" i="47"/>
  <c r="AB73" i="47"/>
  <c r="AB72" i="47"/>
  <c r="B73" i="47"/>
  <c r="B72" i="47"/>
  <c r="B71" i="47"/>
  <c r="B70" i="47"/>
  <c r="AB69" i="47"/>
  <c r="B69" i="47"/>
  <c r="AB68" i="47"/>
  <c r="B68" i="47"/>
  <c r="B67" i="47"/>
  <c r="B65" i="47"/>
  <c r="B64" i="47"/>
  <c r="AB63" i="47"/>
  <c r="B63" i="47"/>
  <c r="AB62" i="47"/>
  <c r="B62" i="47"/>
  <c r="B61" i="47"/>
  <c r="B59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6" i="47" l="1"/>
  <c r="AB133" i="47"/>
  <c r="AB90" i="47"/>
  <c r="AB134" i="47"/>
  <c r="AB87" i="47"/>
  <c r="AB88" i="47"/>
  <c r="AB97" i="47"/>
  <c r="AB115" i="47"/>
  <c r="AB116" i="47"/>
  <c r="AB117" i="47"/>
  <c r="AB75" i="47"/>
  <c r="AB34" i="47"/>
  <c r="AB91" i="47"/>
  <c r="AB12" i="47"/>
  <c r="AB18" i="47"/>
  <c r="AB96" i="47"/>
  <c r="AB110" i="47"/>
  <c r="AB111" i="47"/>
  <c r="AB112" i="47"/>
  <c r="AB114" i="47"/>
  <c r="AB76" i="47"/>
  <c r="AB53" i="47"/>
  <c r="AB98" i="47"/>
  <c r="AB145" i="47"/>
  <c r="AB33" i="47"/>
  <c r="AB99" i="47"/>
  <c r="AB58" i="47"/>
  <c r="AB22" i="47"/>
  <c r="AB61" i="47"/>
  <c r="AB81" i="47"/>
  <c r="AB82" i="47"/>
  <c r="AB84" i="47"/>
  <c r="AB85" i="47"/>
  <c r="AB105" i="47"/>
  <c r="AB106" i="47"/>
  <c r="AB107" i="47"/>
  <c r="AB147" i="47"/>
  <c r="AB21" i="47"/>
  <c r="AB36" i="47"/>
  <c r="AB51" i="47"/>
  <c r="AB94" i="47"/>
  <c r="AB20" i="47"/>
  <c r="AB55" i="47"/>
  <c r="AB67" i="47"/>
  <c r="AB93" i="47"/>
  <c r="AB19" i="47"/>
  <c r="AB23" i="47"/>
  <c r="AB35" i="47"/>
  <c r="AB37" i="47"/>
  <c r="AB47" i="47"/>
  <c r="AB56" i="47"/>
  <c r="AB78" i="47"/>
  <c r="AB80" i="47"/>
  <c r="AB118" i="47"/>
  <c r="AB52" i="47"/>
  <c r="AB59" i="47"/>
  <c r="AB64" i="47"/>
  <c r="AB71" i="47"/>
  <c r="AB120" i="47"/>
  <c r="AB149" i="47"/>
  <c r="AB152" i="47"/>
  <c r="AB154" i="47"/>
  <c r="AB50" i="47"/>
  <c r="AB54" i="47"/>
  <c r="AB57" i="47"/>
  <c r="AB65" i="47"/>
  <c r="AB70" i="47"/>
  <c r="AB148" i="47"/>
  <c r="AB150" i="47"/>
  <c r="AB153" i="47"/>
  <c r="AB155" i="47"/>
  <c r="AB95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G430" i="19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26" i="19"/>
  <c r="E423" i="19"/>
  <c r="G431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<sst xmlns="http://schemas.openxmlformats.org/spreadsheetml/2006/main" count="3173" uniqueCount="388">
  <si>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</si>
  <si>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</si>
  <si>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</si>
  <si>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</si>
  <si>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</si>
  <si>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</si>
  <si>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</si>
  <si>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</si>
  <si>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</si>
  <si>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</si>
  <si>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</si>
  <si>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</si>
  <si>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</si>
  <si>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</si>
  <si>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</si>
  <si>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</si>
  <si>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</si>
  <si>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</si>
  <si>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</si>
  <si>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</si>
  <si>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</si>
  <si>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</si>
  <si>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</si>
  <si>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</si>
  <si>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</si>
  <si>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</si>
  <si>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</si>
  <si>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</si>
  <si>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</si>
  <si>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</si>
  <si>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</si>
  <si>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</si>
  <si>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</si>
  <si>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</si>
  <si>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</si>
  <si>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</si>
  <si>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</si>
  <si>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</si>
  <si>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</si>
  <si>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</si>
  <si>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</si>
  <si>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</si>
  <si>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</si>
  <si>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</si>
  <si>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</si>
  <si>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</si>
  <si>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</si>
  <si>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</si>
  <si>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</si>
  <si>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</si>
  <si>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</si>
  <si>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</si>
  <si>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</si>
  <si>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</si>
  <si>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</si>
  <si>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</si>
  <si>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</si>
  <si>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</si>
  <si>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</si>
  <si>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</si>
  <si>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</si>
  <si>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</si>
  <si>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</si>
  <si>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</si>
  <si>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</si>
  <si>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</si>
  <si>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</si>
  <si>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</si>
  <si>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</si>
  <si>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</si>
  <si>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</si>
  <si>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</si>
  <si>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</si>
  <si>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</si>
  <si>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</si>
  <si>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</si>
  <si>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</si>
  <si>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</si>
  <si>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</si>
  <si>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</si>
  <si>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</si>
  <si>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</si>
  <si>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</si>
  <si>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</si>
  <si>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</si>
  <si>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</si>
  <si>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</si>
  <si>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</si>
  <si>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</si>
  <si>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</si>
  <si>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</si>
  <si>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</si>
  <si>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</si>
  <si>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</si>
  <si>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</si>
  <si>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</si>
  <si>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</si>
  <si>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</si>
  <si>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</si>
  <si>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</si>
  <si>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</si>
  <si>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</si>
  <si>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</si>
  <si>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</si>
  <si>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</si>
  <si>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</si>
  <si>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</si>
  <si>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</si>
  <si>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</si>
  <si>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</si>
  <si>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</si>
  <si>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</si>
  <si>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</si>
  <si>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</si>
  <si>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</si>
  <si>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</si>
  <si>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</si>
  <si>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</si>
  <si>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</si>
  <si>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</si>
  <si>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</si>
  <si>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</si>
  <si>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</si>
  <si>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</si>
  <si>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</si>
  <si>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</si>
  <si>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</si>
  <si>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</si>
  <si>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</si>
  <si>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</si>
  <si>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</si>
  <si>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</si>
  <si>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</si>
  <si>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</si>
  <si>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</si>
  <si>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</si>
  <si>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</si>
  <si>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</si>
  <si>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</si>
  <si>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</si>
  <si>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</si>
  <si>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</si>
  <si>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</si>
  <si>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</si>
  <si>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</si>
  <si>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</si>
  <si>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</si>
  <si>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</si>
  <si>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</si>
  <si>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</si>
  <si>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</si>
  <si>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</si>
  <si>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</si>
  <si>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</si>
  <si>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</si>
  <si>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</si>
  <si>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</si>
  <si>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</si>
  <si>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</si>
  <si>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</si>
  <si>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</si>
  <si>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</si>
  <si>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</si>
  <si>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</si>
  <si>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</si>
  <si>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</si>
  <si>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</si>
  <si>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</si>
  <si>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</si>
  <si>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</si>
  <si>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</si>
  <si>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</si>
  <si>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</si>
  <si>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</si>
  <si>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</si>
  <si>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</si>
  <si>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</si>
  <si>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</si>
  <si>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</si>
  <si>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</si>
  <si>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</si>
  <si>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</si>
  <si>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</si>
  <si>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</si>
  <si>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</si>
  <si>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</si>
  <si>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</si>
  <si>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</si>
  <si>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</si>
  <si>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</si>
  <si>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</si>
  <si>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</si>
  <si>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</si>
  <si>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</si>
  <si>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</si>
  <si>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</si>
  <si>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</si>
  <si>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</si>
  <si>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</si>
  <si>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</si>
  <si>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</si>
  <si>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</si>
  <si>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</si>
  <si>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</si>
  <si>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</si>
  <si>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</si>
  <si>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</si>
  <si>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</si>
  <si>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</si>
  <si>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</si>
  <si>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</si>
  <si>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</si>
  <si>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</si>
  <si>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</si>
  <si>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</si>
  <si>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</si>
  <si>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</si>
  <si>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</si>
  <si>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</si>
  <si>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</si>
  <si>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</si>
  <si>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</si>
  <si>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</si>
  <si>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</si>
  <si>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</si>
  <si>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</si>
  <si>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</si>
  <si>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</si>
  <si>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</si>
  <si>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</si>
  <si>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</si>
  <si>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</si>
  <si>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</si>
  <si>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</si>
  <si>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</si>
  <si>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</si>
  <si>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</si>
  <si>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</si>
  <si>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</si>
  <si>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</si>
  <si>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</si>
  <si>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</si>
  <si>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</si>
  <si>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</si>
  <si>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</si>
  <si>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</si>
  <si>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</si>
  <si>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</si>
  <si>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</si>
  <si>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</si>
  <si>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</si>
  <si>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</si>
  <si>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</si>
  <si>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</si>
  <si>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</si>
  <si>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</si>
  <si>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</si>
  <si>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</si>
  <si>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</si>
  <si>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</si>
  <si>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</si>
  <si>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</si>
  <si>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</si>
  <si>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</si>
  <si>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</si>
  <si>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</si>
  <si>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</si>
  <si>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</si>
  <si>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</si>
  <si>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</si>
  <si>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</si>
  <si>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</si>
  <si>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</si>
  <si>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</si>
  <si>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</si>
  <si>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</si>
  <si>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</si>
  <si>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</si>
  <si>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</si>
  <si>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</si>
  <si>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</si>
  <si>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</si>
  <si>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</si>
  <si>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</si>
  <si>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</si>
  <si>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</si>
  <si>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</si>
  <si>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</si>
  <si>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</si>
  <si>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</si>
  <si>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</si>
  <si>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</si>
  <si>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</si>
  <si>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</si>
  <si>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</si>
  <si>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</si>
  <si>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</si>
  <si>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</si>
  <si>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</si>
  <si>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</si>
  <si>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</si>
  <si>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</si>
  <si>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</si>
  <si>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262330S235</t>
  </si>
  <si>
    <t>15OG30</t>
  </si>
  <si>
    <t>216089E190</t>
  </si>
  <si>
    <t>15O630</t>
  </si>
  <si>
    <t>23411100</t>
  </si>
  <si>
    <t>221274K023</t>
  </si>
  <si>
    <t>241921A7</t>
  </si>
  <si>
    <t>223305K026</t>
  </si>
  <si>
    <t>213306K027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</si>
  <si>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</si>
  <si>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</si>
  <si>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</si>
  <si>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</si>
  <si>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</si>
  <si>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</si>
  <si>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</si>
  <si>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</si>
  <si>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24912158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</si>
  <si>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</si>
  <si>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</si>
  <si>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</si>
  <si>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</si>
  <si>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</si>
  <si>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</si>
  <si>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</si>
  <si>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</si>
  <si>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</si>
  <si>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</si>
  <si>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33211100</t>
  </si>
  <si>
    <t>35211100</t>
  </si>
  <si>
    <t>355321A7</t>
  </si>
  <si>
    <t>15OC30</t>
  </si>
  <si>
    <t>38311100</t>
  </si>
  <si>
    <t>263329S234</t>
  </si>
  <si>
    <t>268328S233</t>
  </si>
  <si>
    <t>271323U048</t>
  </si>
  <si>
    <t>15O330</t>
  </si>
  <si>
    <t>321326S231</t>
  </si>
  <si>
    <t>511121A7</t>
  </si>
  <si>
    <t>515121A7</t>
  </si>
  <si>
    <t>567121A7</t>
  </si>
  <si>
    <t>591121A7</t>
  </si>
  <si>
    <t>612121A7</t>
  </si>
  <si>
    <t>614121A7</t>
  </si>
  <si>
    <t>61412158</t>
  </si>
  <si>
    <t>615121A7</t>
  </si>
  <si>
    <t>A23NR0136</t>
  </si>
  <si>
    <t>A23NR0137</t>
  </si>
  <si>
    <t>A23NR0135</t>
  </si>
  <si>
    <t>A23NR0140</t>
  </si>
  <si>
    <t>O23NR0140</t>
  </si>
  <si>
    <t>O23NR0141</t>
  </si>
  <si>
    <t>O23NR0137</t>
  </si>
  <si>
    <t>O23NR0138</t>
  </si>
  <si>
    <t>O23NR0139</t>
  </si>
  <si>
    <t>O23NR0142</t>
  </si>
  <si>
    <t>O23NR0143</t>
  </si>
  <si>
    <t>O23NR0144</t>
  </si>
  <si>
    <t>O23NR0145</t>
  </si>
  <si>
    <t>O23NR0148</t>
  </si>
  <si>
    <t>O23NR0146</t>
  </si>
  <si>
    <t>39211100</t>
  </si>
  <si>
    <t>36911100</t>
  </si>
  <si>
    <t>221313M001</t>
  </si>
  <si>
    <t>23412158</t>
  </si>
  <si>
    <t>232064E189</t>
  </si>
  <si>
    <t>61212137</t>
  </si>
  <si>
    <t>O23NR0375</t>
  </si>
  <si>
    <t>O23NR0376</t>
  </si>
  <si>
    <t>O23NR0377</t>
  </si>
  <si>
    <t>O23NR0378</t>
  </si>
  <si>
    <t>O23NR0379</t>
  </si>
  <si>
    <t>O23NR0380</t>
  </si>
  <si>
    <t>O23NR0381</t>
  </si>
  <si>
    <t>O23NR0397</t>
  </si>
  <si>
    <t>O23NR0395</t>
  </si>
  <si>
    <t>O23NR0396</t>
  </si>
  <si>
    <t>O23NR0400</t>
  </si>
  <si>
    <t>O23NR0394</t>
  </si>
  <si>
    <t>O23NR0398</t>
  </si>
  <si>
    <t>MAYO 2023</t>
  </si>
  <si>
    <t>181298M001</t>
  </si>
  <si>
    <t>181298M002</t>
  </si>
  <si>
    <t>311148F036</t>
  </si>
  <si>
    <t>O23NR0477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</si>
</sst>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79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0" fillId="0" borderId="3" xfId="0" applyNumberFormat="1" applyFont="1" applyFill="1" applyBorder="1" applyAlignment="1">
      <alignment horizontal="right"/>
    </xf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21" fillId="0" borderId="3" xfId="0" applyFont="1" applyBorder="1"/>
    <xf numFmtId="0" fontId="0" fillId="0" borderId="0" xfId="0" applyFont="1" applyFill="1" applyBorder="1" applyAlignment="1">
      <alignment horizontal="center"/>
    </xf>
    <xf numFmtId="0" fontId="0" fillId="0" borderId="9" xfId="0" applyFont="1" applyBorder="1"/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67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78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/>
    <xf numFmtId="4" fontId="21" fillId="0" borderId="3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4" fontId="0" fillId="0" borderId="9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topLeftCell="C412" workbookViewId="0">
      <selection activeCell="F442" sqref="F442"/>
    </sheetView>
    <sheetView tabSelected="1" topLeftCell="A412" zoomScale="90" zoomScaleNormal="90" workbookViewId="1">
      <selection activeCell="F431" sqref="F431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6" t="s">
        <v>27</v>
      </c>
      <c r="C1" s="266"/>
      <c r="D1" s="266"/>
      <c r="E1" s="266"/>
      <c r="F1" s="266"/>
      <c r="G1" s="266"/>
    </row>
    <row r="2" spans="2:13" ht="15.75" hidden="1" x14ac:dyDescent="0.2">
      <c r="B2" s="266" t="s">
        <v>26</v>
      </c>
      <c r="C2" s="266"/>
      <c r="D2" s="266"/>
      <c r="E2" s="266"/>
      <c r="F2" s="266"/>
      <c r="G2" s="266"/>
    </row>
    <row r="3" spans="2:13" hidden="1" x14ac:dyDescent="0.2">
      <c r="B3" s="267" t="s">
        <v>28</v>
      </c>
      <c r="C3" s="267"/>
      <c r="D3" s="267"/>
      <c r="E3" s="267"/>
      <c r="F3" s="267"/>
      <c r="G3" s="267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62" t="s">
        <v>42</v>
      </c>
      <c r="D11" s="263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62" t="s">
        <v>45</v>
      </c>
      <c r="D16" s="263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4" t="s">
        <v>30</v>
      </c>
      <c r="D25" s="263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62" t="s">
        <v>39</v>
      </c>
      <c r="D36" s="263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62" t="s">
        <v>38</v>
      </c>
      <c r="D47" s="263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4" t="s">
        <v>1</v>
      </c>
      <c r="D60" s="263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68"/>
      <c r="D74" s="268"/>
      <c r="E74" s="268"/>
      <c r="F74" s="268"/>
      <c r="G74" s="268"/>
    </row>
    <row r="75" spans="1:13" hidden="1" x14ac:dyDescent="0.2">
      <c r="C75" s="267" t="s">
        <v>8</v>
      </c>
      <c r="D75" s="267"/>
      <c r="E75" s="267" t="s">
        <v>9</v>
      </c>
      <c r="F75" s="267"/>
      <c r="G75" s="267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61" t="s">
        <v>41</v>
      </c>
      <c r="D79" s="261"/>
      <c r="E79" s="269" t="s">
        <v>40</v>
      </c>
      <c r="F79" s="269"/>
      <c r="G79" s="269"/>
    </row>
    <row r="80" spans="1:13" ht="15" hidden="1" x14ac:dyDescent="0.2">
      <c r="D80" s="76" t="s">
        <v>101</v>
      </c>
      <c r="E80" s="269" t="s">
        <v>117</v>
      </c>
      <c r="F80" s="269"/>
      <c r="G80" s="269"/>
    </row>
    <row r="81" spans="2:13" ht="15" hidden="1" x14ac:dyDescent="0.2">
      <c r="D81" s="84" t="s">
        <v>100</v>
      </c>
      <c r="E81" s="267" t="s">
        <v>102</v>
      </c>
      <c r="F81" s="267"/>
      <c r="G81" s="267"/>
    </row>
    <row r="82" spans="2:13" hidden="1" x14ac:dyDescent="0.2"/>
    <row r="83" spans="2:13" ht="15.75" hidden="1" x14ac:dyDescent="0.2">
      <c r="B83" s="266" t="s">
        <v>27</v>
      </c>
      <c r="C83" s="266"/>
      <c r="D83" s="266"/>
      <c r="E83" s="266"/>
      <c r="F83" s="266"/>
      <c r="G83" s="266"/>
    </row>
    <row r="84" spans="2:13" ht="15.75" hidden="1" x14ac:dyDescent="0.2">
      <c r="B84" s="266" t="s">
        <v>26</v>
      </c>
      <c r="C84" s="266"/>
      <c r="D84" s="266"/>
      <c r="E84" s="266"/>
      <c r="F84" s="266"/>
      <c r="G84" s="266"/>
    </row>
    <row r="85" spans="2:13" hidden="1" x14ac:dyDescent="0.2">
      <c r="B85" s="267" t="s">
        <v>28</v>
      </c>
      <c r="C85" s="267"/>
      <c r="D85" s="267"/>
      <c r="E85" s="267"/>
      <c r="F85" s="267"/>
      <c r="G85" s="267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62" t="s">
        <v>42</v>
      </c>
      <c r="D93" s="263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62" t="s">
        <v>45</v>
      </c>
      <c r="D98" s="263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4" t="s">
        <v>30</v>
      </c>
      <c r="D107" s="263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62" t="s">
        <v>39</v>
      </c>
      <c r="D118" s="263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62" t="s">
        <v>38</v>
      </c>
      <c r="D129" s="263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4" t="s">
        <v>1</v>
      </c>
      <c r="D142" s="263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68"/>
      <c r="D154" s="268"/>
      <c r="E154" s="268"/>
      <c r="F154" s="268"/>
      <c r="G154" s="268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67" t="s">
        <v>8</v>
      </c>
      <c r="D156" s="267"/>
      <c r="E156" s="267" t="s">
        <v>9</v>
      </c>
      <c r="F156" s="267"/>
      <c r="G156" s="267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61" t="s">
        <v>41</v>
      </c>
      <c r="D160" s="261"/>
      <c r="E160" s="269" t="s">
        <v>40</v>
      </c>
      <c r="F160" s="269"/>
      <c r="G160" s="269"/>
    </row>
    <row r="161" spans="2:13" ht="15" hidden="1" x14ac:dyDescent="0.2">
      <c r="D161" s="84" t="s">
        <v>101</v>
      </c>
      <c r="E161" s="269" t="s">
        <v>117</v>
      </c>
      <c r="F161" s="269"/>
      <c r="G161" s="269"/>
    </row>
    <row r="162" spans="2:13" ht="15" hidden="1" x14ac:dyDescent="0.2">
      <c r="D162" s="84" t="s">
        <v>100</v>
      </c>
      <c r="E162" s="267" t="s">
        <v>102</v>
      </c>
      <c r="F162" s="267"/>
      <c r="G162" s="267"/>
    </row>
    <row r="163" spans="2:13" ht="15" hidden="1" x14ac:dyDescent="0.2">
      <c r="D163" s="76"/>
      <c r="E163" s="5"/>
      <c r="F163" s="265"/>
      <c r="G163" s="265"/>
    </row>
    <row r="164" spans="2:13" ht="15.75" hidden="1" x14ac:dyDescent="0.2">
      <c r="B164" s="266" t="s">
        <v>27</v>
      </c>
      <c r="C164" s="266"/>
      <c r="D164" s="266"/>
      <c r="E164" s="266"/>
      <c r="F164" s="266"/>
      <c r="G164" s="266"/>
    </row>
    <row r="165" spans="2:13" ht="15.75" hidden="1" x14ac:dyDescent="0.2">
      <c r="B165" s="266" t="s">
        <v>26</v>
      </c>
      <c r="C165" s="266"/>
      <c r="D165" s="266"/>
      <c r="E165" s="266"/>
      <c r="F165" s="266"/>
      <c r="G165" s="266"/>
    </row>
    <row r="166" spans="2:13" hidden="1" x14ac:dyDescent="0.2">
      <c r="B166" s="267" t="s">
        <v>28</v>
      </c>
      <c r="C166" s="267"/>
      <c r="D166" s="267"/>
      <c r="E166" s="267"/>
      <c r="F166" s="267"/>
      <c r="G166" s="267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62" t="s">
        <v>42</v>
      </c>
      <c r="D174" s="263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62" t="s">
        <v>45</v>
      </c>
      <c r="D179" s="263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4" t="s">
        <v>30</v>
      </c>
      <c r="D188" s="263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62" t="s">
        <v>39</v>
      </c>
      <c r="D199" s="263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62" t="s">
        <v>38</v>
      </c>
      <c r="D210" s="263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4" t="s">
        <v>1</v>
      </c>
      <c r="D223" s="263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68"/>
      <c r="D235" s="268"/>
      <c r="E235" s="268"/>
      <c r="F235" s="268"/>
      <c r="G235" s="268"/>
    </row>
    <row r="236" spans="1:13" hidden="1" x14ac:dyDescent="0.2">
      <c r="C236" s="267" t="s">
        <v>8</v>
      </c>
      <c r="D236" s="267"/>
      <c r="E236" s="267" t="s">
        <v>9</v>
      </c>
      <c r="F236" s="267"/>
      <c r="G236" s="267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61" t="s">
        <v>41</v>
      </c>
      <c r="D240" s="261"/>
      <c r="E240" s="269" t="s">
        <v>40</v>
      </c>
      <c r="F240" s="269"/>
      <c r="G240" s="269"/>
    </row>
    <row r="241" spans="2:10" ht="15" hidden="1" x14ac:dyDescent="0.2">
      <c r="D241" s="84" t="s">
        <v>101</v>
      </c>
      <c r="E241" s="269" t="s">
        <v>117</v>
      </c>
      <c r="F241" s="269"/>
      <c r="G241" s="269"/>
    </row>
    <row r="242" spans="2:10" ht="15" hidden="1" x14ac:dyDescent="0.2">
      <c r="D242" s="84" t="s">
        <v>100</v>
      </c>
      <c r="E242" s="267" t="s">
        <v>102</v>
      </c>
      <c r="F242" s="267"/>
      <c r="G242" s="267"/>
    </row>
    <row r="243" spans="2:10" hidden="1" x14ac:dyDescent="0.2"/>
    <row r="244" spans="2:10" ht="15" hidden="1" x14ac:dyDescent="0.2">
      <c r="D244" s="86"/>
      <c r="E244" s="5"/>
      <c r="F244" s="265"/>
      <c r="G244" s="265"/>
    </row>
    <row r="245" spans="2:10" ht="15.75" hidden="1" x14ac:dyDescent="0.2">
      <c r="B245" s="266" t="s">
        <v>27</v>
      </c>
      <c r="C245" s="266"/>
      <c r="D245" s="266"/>
      <c r="E245" s="266"/>
      <c r="F245" s="266"/>
      <c r="G245" s="266"/>
    </row>
    <row r="246" spans="2:10" ht="15.75" hidden="1" x14ac:dyDescent="0.2">
      <c r="B246" s="266" t="s">
        <v>26</v>
      </c>
      <c r="C246" s="266"/>
      <c r="D246" s="266"/>
      <c r="E246" s="266"/>
      <c r="F246" s="266"/>
      <c r="G246" s="266"/>
    </row>
    <row r="247" spans="2:10" hidden="1" x14ac:dyDescent="0.2">
      <c r="B247" s="267" t="s">
        <v>28</v>
      </c>
      <c r="C247" s="267"/>
      <c r="D247" s="267"/>
      <c r="E247" s="267"/>
      <c r="F247" s="267"/>
      <c r="G247" s="267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62" t="s">
        <v>42</v>
      </c>
      <c r="D255" s="263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62" t="s">
        <v>45</v>
      </c>
      <c r="D260" s="263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4" t="s">
        <v>30</v>
      </c>
      <c r="D269" s="263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62" t="s">
        <v>39</v>
      </c>
      <c r="D280" s="263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62" t="s">
        <v>38</v>
      </c>
      <c r="D291" s="263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4" t="s">
        <v>1</v>
      </c>
      <c r="D304" s="263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68"/>
      <c r="D316" s="268"/>
      <c r="E316" s="268"/>
      <c r="F316" s="268"/>
      <c r="G316" s="268"/>
    </row>
    <row r="317" spans="2:7" hidden="1" x14ac:dyDescent="0.2">
      <c r="C317" s="267" t="s">
        <v>8</v>
      </c>
      <c r="D317" s="267"/>
      <c r="E317" s="267" t="s">
        <v>9</v>
      </c>
      <c r="F317" s="267"/>
      <c r="G317" s="267"/>
    </row>
    <row r="318" spans="2:7" hidden="1" x14ac:dyDescent="0.2">
      <c r="D318" s="5"/>
      <c r="E318" s="21"/>
      <c r="F318" s="5"/>
      <c r="G318" s="5"/>
    </row>
    <row r="319" spans="2:7" hidden="1" x14ac:dyDescent="0.2">
      <c r="C319" s="261" t="s">
        <v>41</v>
      </c>
      <c r="D319" s="261"/>
      <c r="E319" s="269" t="s">
        <v>40</v>
      </c>
      <c r="F319" s="269"/>
      <c r="G319" s="269"/>
    </row>
    <row r="320" spans="2:7" ht="15" hidden="1" x14ac:dyDescent="0.2">
      <c r="D320" s="86" t="s">
        <v>101</v>
      </c>
      <c r="E320" s="269" t="s">
        <v>117</v>
      </c>
      <c r="F320" s="269"/>
      <c r="G320" s="269"/>
    </row>
    <row r="321" spans="2:7" ht="15" hidden="1" x14ac:dyDescent="0.2">
      <c r="D321" s="86" t="s">
        <v>100</v>
      </c>
      <c r="E321" s="267" t="s">
        <v>102</v>
      </c>
      <c r="F321" s="267"/>
      <c r="G321" s="267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5"/>
      <c r="G326" s="265"/>
    </row>
    <row r="327" spans="2:7" ht="15.75" hidden="1" x14ac:dyDescent="0.2">
      <c r="B327" s="266" t="s">
        <v>27</v>
      </c>
      <c r="C327" s="266"/>
      <c r="D327" s="266"/>
      <c r="E327" s="266"/>
      <c r="F327" s="266"/>
      <c r="G327" s="266"/>
    </row>
    <row r="328" spans="2:7" ht="15.75" hidden="1" x14ac:dyDescent="0.2">
      <c r="B328" s="266" t="s">
        <v>26</v>
      </c>
      <c r="C328" s="266"/>
      <c r="D328" s="266"/>
      <c r="E328" s="266"/>
      <c r="F328" s="266"/>
      <c r="G328" s="266"/>
    </row>
    <row r="329" spans="2:7" hidden="1" x14ac:dyDescent="0.2">
      <c r="B329" s="267" t="s">
        <v>28</v>
      </c>
      <c r="C329" s="267"/>
      <c r="D329" s="267"/>
      <c r="E329" s="267"/>
      <c r="F329" s="267"/>
      <c r="G329" s="267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62" t="s">
        <v>42</v>
      </c>
      <c r="D337" s="263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62" t="s">
        <v>45</v>
      </c>
      <c r="D342" s="263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4" t="s">
        <v>30</v>
      </c>
      <c r="D351" s="263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62" t="s">
        <v>39</v>
      </c>
      <c r="D362" s="263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62" t="s">
        <v>38</v>
      </c>
      <c r="D373" s="263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4" t="s">
        <v>1</v>
      </c>
      <c r="D386" s="263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68"/>
      <c r="D398" s="268"/>
      <c r="E398" s="268"/>
      <c r="F398" s="268"/>
      <c r="G398" s="268"/>
    </row>
    <row r="399" spans="2:7" hidden="1" x14ac:dyDescent="0.2">
      <c r="C399" s="267" t="s">
        <v>8</v>
      </c>
      <c r="D399" s="267"/>
      <c r="E399" s="267" t="s">
        <v>9</v>
      </c>
      <c r="F399" s="267"/>
      <c r="G399" s="267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61" t="s">
        <v>41</v>
      </c>
      <c r="D403" s="261"/>
      <c r="E403" s="269" t="s">
        <v>40</v>
      </c>
      <c r="F403" s="269"/>
      <c r="G403" s="269"/>
    </row>
    <row r="404" spans="2:7" ht="15" hidden="1" x14ac:dyDescent="0.2">
      <c r="D404" s="112" t="s">
        <v>101</v>
      </c>
      <c r="E404" s="269" t="s">
        <v>117</v>
      </c>
      <c r="F404" s="269"/>
      <c r="G404" s="269"/>
    </row>
    <row r="405" spans="2:7" ht="15" hidden="1" x14ac:dyDescent="0.2">
      <c r="D405" s="112" t="s">
        <v>100</v>
      </c>
      <c r="E405" s="267" t="s">
        <v>102</v>
      </c>
      <c r="F405" s="267"/>
      <c r="G405" s="267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5"/>
      <c r="G412" s="265"/>
    </row>
    <row r="413" spans="2:7" ht="15.75" x14ac:dyDescent="0.2">
      <c r="B413" s="266" t="s">
        <v>27</v>
      </c>
      <c r="C413" s="266"/>
      <c r="D413" s="266"/>
      <c r="E413" s="266"/>
      <c r="F413" s="266"/>
      <c r="G413" s="266"/>
    </row>
    <row r="414" spans="2:7" ht="15.75" x14ac:dyDescent="0.2">
      <c r="B414" s="266" t="s">
        <v>26</v>
      </c>
      <c r="C414" s="266"/>
      <c r="D414" s="266"/>
      <c r="E414" s="266"/>
      <c r="F414" s="266"/>
      <c r="G414" s="266"/>
    </row>
    <row r="415" spans="2:7" x14ac:dyDescent="0.2">
      <c r="B415" s="267" t="s">
        <v>28</v>
      </c>
      <c r="C415" s="267"/>
      <c r="D415" s="267"/>
      <c r="E415" s="267"/>
      <c r="F415" s="267"/>
      <c r="G415" s="267"/>
    </row>
    <row r="416" spans="2:7" x14ac:dyDescent="0.2">
      <c r="B416" s="28"/>
      <c r="C416" s="29"/>
      <c r="D416" s="29"/>
      <c r="E416" s="30"/>
      <c r="F416" s="29"/>
      <c r="G416" s="29"/>
    </row>
    <row r="417" spans="2:10" x14ac:dyDescent="0.2">
      <c r="B417" s="27"/>
      <c r="C417" s="5"/>
      <c r="D417" s="122" t="s">
        <v>150</v>
      </c>
      <c r="E417" s="5"/>
      <c r="F417" s="17" t="s">
        <v>29</v>
      </c>
      <c r="G417" s="241" t="s">
        <v>383</v>
      </c>
    </row>
    <row r="418" spans="2:10" x14ac:dyDescent="0.2">
      <c r="B418" s="28"/>
      <c r="C418" s="11"/>
      <c r="D418" s="11"/>
      <c r="E418" s="32"/>
      <c r="F418" s="11"/>
      <c r="G418" s="11"/>
    </row>
    <row r="419" spans="2:10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MAYO 2023</v>
      </c>
      <c r="G419" s="13" t="s">
        <v>20</v>
      </c>
    </row>
    <row r="420" spans="2:10" x14ac:dyDescent="0.2">
      <c r="B420" s="51"/>
      <c r="C420" s="52"/>
      <c r="D420" s="52"/>
      <c r="E420" s="53"/>
      <c r="F420" s="53"/>
      <c r="G420" s="53"/>
    </row>
    <row r="421" spans="2:10" ht="15" x14ac:dyDescent="0.2">
      <c r="B421" s="45" t="s">
        <v>24</v>
      </c>
      <c r="C421" s="26"/>
      <c r="D421" s="24"/>
      <c r="E421" s="4">
        <f>E423+E428</f>
        <v>206865641.41</v>
      </c>
      <c r="F421" s="4">
        <f>F423+F428</f>
        <v>50446023.189999998</v>
      </c>
      <c r="G421" s="4">
        <f>G423+G428</f>
        <v>257311664.59999999</v>
      </c>
    </row>
    <row r="422" spans="2:10" x14ac:dyDescent="0.2">
      <c r="B422" s="35"/>
      <c r="C422" s="44"/>
      <c r="D422" s="44"/>
      <c r="E422" s="36"/>
      <c r="F422" s="36"/>
      <c r="G422" s="36"/>
    </row>
    <row r="423" spans="2:10" ht="28.15" customHeight="1" x14ac:dyDescent="0.2">
      <c r="B423" s="59" t="s">
        <v>12</v>
      </c>
      <c r="C423" s="262" t="s">
        <v>42</v>
      </c>
      <c r="D423" s="263"/>
      <c r="E423" s="60">
        <f>E425+E426</f>
        <v>195775133.66</v>
      </c>
      <c r="F423" s="60">
        <f>F425+F426</f>
        <v>49664398</v>
      </c>
      <c r="G423" s="60">
        <f>G425+G426</f>
        <v>245439531.66</v>
      </c>
    </row>
    <row r="424" spans="2:10" x14ac:dyDescent="0.2">
      <c r="B424" s="35"/>
      <c r="C424" s="44"/>
      <c r="D424" s="44"/>
      <c r="E424" s="36"/>
      <c r="F424" s="36"/>
      <c r="G424" s="36"/>
    </row>
    <row r="425" spans="2:10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52"/>
    </row>
    <row r="426" spans="2:10" x14ac:dyDescent="0.2">
      <c r="B426" s="33"/>
      <c r="C426" s="71" t="s">
        <v>37</v>
      </c>
      <c r="D426" s="89" t="s">
        <v>11</v>
      </c>
      <c r="E426" s="91">
        <v>195775133.66</v>
      </c>
      <c r="F426" s="91">
        <v>49664398</v>
      </c>
      <c r="G426" s="39">
        <f>F426+E426</f>
        <v>245439531.66</v>
      </c>
    </row>
    <row r="427" spans="2:10" x14ac:dyDescent="0.2">
      <c r="B427" s="35"/>
      <c r="C427" s="44"/>
      <c r="D427" s="44"/>
      <c r="E427" s="239"/>
      <c r="F427" s="36"/>
      <c r="G427" s="36"/>
    </row>
    <row r="428" spans="2:10" ht="15" x14ac:dyDescent="0.2">
      <c r="B428" s="59" t="s">
        <v>13</v>
      </c>
      <c r="C428" s="262" t="s">
        <v>45</v>
      </c>
      <c r="D428" s="263"/>
      <c r="E428" s="240">
        <f>E430+E431</f>
        <v>11090507.750000002</v>
      </c>
      <c r="F428" s="58">
        <f>F430+F431</f>
        <v>781625.19000000006</v>
      </c>
      <c r="G428" s="58">
        <f>G430+G431</f>
        <v>11872132.940000001</v>
      </c>
    </row>
    <row r="429" spans="2:10" x14ac:dyDescent="0.2">
      <c r="B429" s="35"/>
      <c r="C429" s="44"/>
      <c r="D429" s="44"/>
      <c r="E429" s="239"/>
      <c r="F429" s="36"/>
      <c r="G429" s="36"/>
    </row>
    <row r="430" spans="2:10" x14ac:dyDescent="0.2">
      <c r="B430" s="87"/>
      <c r="C430" s="88" t="s">
        <v>43</v>
      </c>
      <c r="D430" s="89" t="s">
        <v>10</v>
      </c>
      <c r="E430" s="90">
        <v>1214983.8800000001</v>
      </c>
      <c r="F430" s="90">
        <f>24098.9-34866.94</f>
        <v>-10768.04</v>
      </c>
      <c r="G430" s="91">
        <f>F430+E430</f>
        <v>1204215.8400000001</v>
      </c>
    </row>
    <row r="431" spans="2:10" x14ac:dyDescent="0.2">
      <c r="B431" s="87"/>
      <c r="C431" s="88" t="s">
        <v>44</v>
      </c>
      <c r="D431" s="89" t="s">
        <v>11</v>
      </c>
      <c r="E431" s="90">
        <v>9875523.870000001</v>
      </c>
      <c r="F431" s="90">
        <f>1103722.12-311328.89</f>
        <v>792393.2300000001</v>
      </c>
      <c r="G431" s="91">
        <f>F431+E431</f>
        <v>10667917.100000001</v>
      </c>
    </row>
    <row r="432" spans="2:10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21579970.449999999</v>
      </c>
      <c r="F435" s="25">
        <f>F437+F463+F450</f>
        <v>11876499.779999999</v>
      </c>
      <c r="G435" s="25">
        <f>G437+G463+G450</f>
        <v>33456470.23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64" t="s">
        <v>30</v>
      </c>
      <c r="D437" s="263"/>
      <c r="E437" s="58">
        <f>E439+E444</f>
        <v>21579970.449999999</v>
      </c>
      <c r="F437" s="58">
        <f>F439+F444</f>
        <v>11876499.779999999</v>
      </c>
      <c r="G437" s="58">
        <f>G439+G444</f>
        <v>33456470.23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v>21579970.449999999</v>
      </c>
      <c r="F439" s="39">
        <f>SUM(F440:F442)</f>
        <v>11271536.58</v>
      </c>
      <c r="G439" s="39">
        <f>G440+G441+G442</f>
        <v>32851507.030000001</v>
      </c>
    </row>
    <row r="440" spans="2:12" x14ac:dyDescent="0.2">
      <c r="B440" s="33"/>
      <c r="C440" s="46"/>
      <c r="D440" s="47" t="s">
        <v>2</v>
      </c>
      <c r="E440" s="61">
        <v>1183976.1399999999</v>
      </c>
      <c r="F440" s="39">
        <v>1565748.61</v>
      </c>
      <c r="G440" s="39">
        <f>F440+E440</f>
        <v>2749724.75</v>
      </c>
      <c r="K440" s="110"/>
    </row>
    <row r="441" spans="2:12" x14ac:dyDescent="0.2">
      <c r="B441" s="33"/>
      <c r="C441" s="46"/>
      <c r="D441" s="47" t="s">
        <v>3</v>
      </c>
      <c r="E441" s="39">
        <v>5715229.3100000005</v>
      </c>
      <c r="F441" s="39">
        <v>3937159.97</v>
      </c>
      <c r="G441" s="39">
        <f>F441+E441</f>
        <v>9652389.2800000012</v>
      </c>
    </row>
    <row r="442" spans="2:12" x14ac:dyDescent="0.2">
      <c r="B442" s="33"/>
      <c r="C442" s="46"/>
      <c r="D442" s="47" t="s">
        <v>4</v>
      </c>
      <c r="E442" s="61">
        <v>14680765</v>
      </c>
      <c r="F442" s="39">
        <v>5768628</v>
      </c>
      <c r="G442" s="39">
        <f>F442+E442</f>
        <v>20449393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604963.19999999995</v>
      </c>
      <c r="G444" s="61">
        <f>SUM(G445:G448)</f>
        <v>604963.19999999995</v>
      </c>
    </row>
    <row r="445" spans="2:12" x14ac:dyDescent="0.2">
      <c r="B445" s="63"/>
      <c r="C445" s="48"/>
      <c r="D445" s="47" t="s">
        <v>2</v>
      </c>
      <c r="E445" s="39">
        <v>0</v>
      </c>
      <c r="F445" s="39">
        <v>604963.19999999995</v>
      </c>
      <c r="G445" s="39">
        <f>F445+E445</f>
        <v>604963.19999999995</v>
      </c>
    </row>
    <row r="446" spans="2:12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</row>
    <row r="447" spans="2:12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62" t="s">
        <v>39</v>
      </c>
      <c r="D450" s="263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62" t="s">
        <v>38</v>
      </c>
      <c r="D463" s="263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21579970.449999999</v>
      </c>
      <c r="F475" s="25">
        <f>F477+F483</f>
        <v>11876499.779999999</v>
      </c>
      <c r="G475" s="25">
        <f>G477+G483</f>
        <v>33456470.23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64" t="s">
        <v>1</v>
      </c>
      <c r="D477" s="263"/>
      <c r="E477" s="222">
        <f>E479+E480+E481</f>
        <v>21579970.449999999</v>
      </c>
      <c r="F477" s="58">
        <f>F479+F480+F481</f>
        <v>11271536.58</v>
      </c>
      <c r="G477" s="58">
        <f>G479+G480+G481</f>
        <v>32851507.030000001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1183976.1399999999</v>
      </c>
      <c r="F479" s="142">
        <f>SUM(F466,F453,F440)</f>
        <v>1565748.61</v>
      </c>
      <c r="G479" s="142">
        <f>F479+E479</f>
        <v>2749724.75</v>
      </c>
    </row>
    <row r="480" spans="2:7" x14ac:dyDescent="0.2">
      <c r="B480" s="33"/>
      <c r="C480" s="46" t="s">
        <v>3</v>
      </c>
      <c r="D480" s="47"/>
      <c r="E480" s="142">
        <f>SUM(E467+E454+E441)</f>
        <v>5715229.3100000005</v>
      </c>
      <c r="F480" s="142">
        <f>SUM(F467+F454+F441)</f>
        <v>3937159.97</v>
      </c>
      <c r="G480" s="142">
        <f>F480+E480</f>
        <v>9652389.2800000012</v>
      </c>
    </row>
    <row r="481" spans="1:7" x14ac:dyDescent="0.2">
      <c r="B481" s="33"/>
      <c r="C481" s="46" t="s">
        <v>4</v>
      </c>
      <c r="D481" s="47"/>
      <c r="E481" s="142">
        <f>SUM(E468+E455+E442)</f>
        <v>14680765</v>
      </c>
      <c r="F481" s="142">
        <f>SUM(F468+F455+F442)</f>
        <v>5768628</v>
      </c>
      <c r="G481" s="142">
        <f>F481+E481</f>
        <v>20449393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0</v>
      </c>
      <c r="F483" s="223">
        <f>F484+F486+F487+F485</f>
        <v>604963.19999999995</v>
      </c>
      <c r="G483" s="224">
        <f>F483+E483</f>
        <v>604963.19999999995</v>
      </c>
    </row>
    <row r="484" spans="1:7" x14ac:dyDescent="0.2">
      <c r="B484" s="59"/>
      <c r="C484" s="47" t="s">
        <v>2</v>
      </c>
      <c r="D484" s="49"/>
      <c r="E484" s="184">
        <f>SUM(E471+E458+E445)</f>
        <v>0</v>
      </c>
      <c r="F484" s="184">
        <f t="shared" ref="F484:G484" si="6">SUM(F471+F458+F445)</f>
        <v>604963.19999999995</v>
      </c>
      <c r="G484" s="184">
        <f t="shared" si="6"/>
        <v>604963.19999999995</v>
      </c>
    </row>
    <row r="485" spans="1:7" x14ac:dyDescent="0.2">
      <c r="B485" s="59"/>
      <c r="C485" s="47" t="s">
        <v>3</v>
      </c>
      <c r="D485" s="49"/>
      <c r="E485" s="184">
        <f>E459+E446</f>
        <v>0</v>
      </c>
      <c r="F485" s="184">
        <f t="shared" ref="F485:G485" si="7">F459+F446</f>
        <v>0</v>
      </c>
      <c r="G485" s="184">
        <f t="shared" si="7"/>
        <v>0</v>
      </c>
    </row>
    <row r="486" spans="1:7" x14ac:dyDescent="0.2">
      <c r="B486" s="33"/>
      <c r="C486" s="46" t="s">
        <v>6</v>
      </c>
      <c r="D486" s="47"/>
      <c r="E486" s="142">
        <f>SUM(E472+E460+E447)</f>
        <v>0</v>
      </c>
      <c r="F486" s="142">
        <f t="shared" ref="F486:G486" si="8">SUM(F472+F460+F447)</f>
        <v>0</v>
      </c>
      <c r="G486" s="142">
        <f t="shared" si="8"/>
        <v>0</v>
      </c>
    </row>
    <row r="487" spans="1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0</v>
      </c>
      <c r="G487" s="142">
        <f t="shared" ref="G487" si="9">F487+E487</f>
        <v>0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185285670.96000001</v>
      </c>
      <c r="F489" s="68">
        <f>F421-F435</f>
        <v>38569523.409999996</v>
      </c>
      <c r="G489" s="68">
        <f>G421-G435</f>
        <v>223855194.37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58"/>
      <c r="D491" s="258"/>
      <c r="E491" s="258"/>
      <c r="F491" s="258"/>
      <c r="G491" s="258"/>
    </row>
    <row r="492" spans="1:7" x14ac:dyDescent="0.2">
      <c r="B492" s="249"/>
      <c r="C492" s="248"/>
      <c r="D492" s="248"/>
      <c r="E492" s="248"/>
      <c r="F492" s="248"/>
      <c r="G492" s="248"/>
    </row>
    <row r="493" spans="1:7" x14ac:dyDescent="0.2">
      <c r="A493" s="250"/>
      <c r="B493" s="251"/>
      <c r="C493" s="247"/>
      <c r="D493" s="247"/>
      <c r="E493" s="247"/>
      <c r="F493" s="247"/>
      <c r="G493" s="247"/>
    </row>
    <row r="494" spans="1:7" x14ac:dyDescent="0.2">
      <c r="D494" s="178" t="s">
        <v>8</v>
      </c>
      <c r="E494" s="174" t="s">
        <v>9</v>
      </c>
      <c r="F494" s="175"/>
      <c r="G494" s="175"/>
    </row>
    <row r="495" spans="1:7" x14ac:dyDescent="0.2">
      <c r="D495" s="5"/>
      <c r="E495" s="176"/>
      <c r="F495" s="177"/>
      <c r="G495" s="177"/>
    </row>
    <row r="496" spans="1:7" x14ac:dyDescent="0.2">
      <c r="C496" s="261" t="s">
        <v>41</v>
      </c>
      <c r="D496" s="261"/>
      <c r="E496" s="259" t="s">
        <v>40</v>
      </c>
      <c r="F496" s="259"/>
      <c r="G496" s="259"/>
    </row>
    <row r="497" spans="4:7" x14ac:dyDescent="0.2">
      <c r="D497" s="178" t="s">
        <v>146</v>
      </c>
      <c r="E497" s="259" t="s">
        <v>200</v>
      </c>
      <c r="F497" s="259"/>
      <c r="G497" s="259"/>
    </row>
    <row r="498" spans="4:7" x14ac:dyDescent="0.2">
      <c r="D498" s="178" t="s">
        <v>199</v>
      </c>
      <c r="E498" s="260" t="s">
        <v>201</v>
      </c>
      <c r="F498" s="260"/>
      <c r="G498" s="260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C491:G491"/>
    <mergeCell ref="E497:G497"/>
    <mergeCell ref="E498:G498"/>
    <mergeCell ref="C496:D496"/>
    <mergeCell ref="E496:G49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workbookViewId="1">
      <selection activeCell="G7" sqref="G7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72" t="s">
        <v>52</v>
      </c>
      <c r="C1" s="272"/>
      <c r="D1" s="272"/>
      <c r="E1" s="272"/>
      <c r="F1" s="272"/>
      <c r="G1" s="272"/>
    </row>
    <row r="2" spans="2:13" ht="15.75" x14ac:dyDescent="0.2">
      <c r="B2" s="272" t="s">
        <v>53</v>
      </c>
      <c r="C2" s="272"/>
      <c r="D2" s="272"/>
      <c r="E2" s="272"/>
      <c r="F2" s="272"/>
      <c r="G2" s="272"/>
    </row>
    <row r="3" spans="2:13" ht="18.75" customHeight="1" x14ac:dyDescent="0.2">
      <c r="B3" s="273" t="s">
        <v>202</v>
      </c>
      <c r="C3" s="273"/>
      <c r="D3" s="273"/>
      <c r="E3" s="273"/>
      <c r="F3" s="273"/>
      <c r="G3" s="273"/>
    </row>
    <row r="4" spans="2:13" x14ac:dyDescent="0.2">
      <c r="B4" s="273"/>
      <c r="C4" s="273"/>
      <c r="D4" s="273"/>
      <c r="E4" s="273"/>
      <c r="F4" s="273"/>
      <c r="G4" s="273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2" t="s">
        <v>383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4" t="str">
        <f>CONCATENATE("CIFRAS DEL MES DE ",G6)</f>
        <v>CIFRAS DEL MES DE MAYO 2023</v>
      </c>
      <c r="D8" s="275"/>
      <c r="E8" s="275"/>
      <c r="F8" s="275"/>
      <c r="G8" s="276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49664398</v>
      </c>
      <c r="D13" s="91">
        <f>SUM(Tlalpan!F437)</f>
        <v>11876499.779999999</v>
      </c>
      <c r="E13" s="160">
        <f>C13-D13</f>
        <v>37787898.219999999</v>
      </c>
      <c r="F13" s="161">
        <f>IFERROR(+D13/C13, 0)</f>
        <v>0.23913507982116283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781625.19000000006</v>
      </c>
      <c r="D15" s="91">
        <f>SUM(Tlalpan!F463)</f>
        <v>0</v>
      </c>
      <c r="E15" s="160">
        <f>C15-D15</f>
        <v>781625.19000000006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4" t="s">
        <v>210</v>
      </c>
      <c r="D18" s="275"/>
      <c r="E18" s="275"/>
      <c r="F18" s="275"/>
      <c r="G18" s="277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245439531.66</v>
      </c>
      <c r="D23" s="91">
        <f>SUM(Tlalpan!G437)</f>
        <v>33456470.23</v>
      </c>
      <c r="E23" s="91">
        <f>C23-D23</f>
        <v>211983061.43000001</v>
      </c>
      <c r="F23" s="161">
        <f>IFERROR(+D23/C23, 0)</f>
        <v>0.1363124758416922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11872132.940000001</v>
      </c>
      <c r="D25" s="91">
        <f>SUM(Tlalpan!G463)</f>
        <v>0</v>
      </c>
      <c r="E25" s="91">
        <f>C25-D25</f>
        <v>11872132.940000001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68"/>
      <c r="C27" s="268"/>
      <c r="D27" s="268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70" t="s">
        <v>211</v>
      </c>
      <c r="C33" s="270"/>
      <c r="D33" s="270"/>
      <c r="E33" s="270"/>
      <c r="F33" s="271" t="s">
        <v>212</v>
      </c>
      <c r="G33" s="261"/>
    </row>
    <row r="34" spans="2:7" ht="12.75" customHeight="1" x14ac:dyDescent="0.2">
      <c r="B34" s="270"/>
      <c r="C34" s="270"/>
      <c r="D34" s="270"/>
      <c r="E34" s="270"/>
      <c r="F34" s="261"/>
      <c r="G34" s="261"/>
    </row>
    <row r="35" spans="2:7" ht="27.75" customHeight="1" x14ac:dyDescent="0.2">
      <c r="B35" s="270"/>
      <c r="C35" s="270"/>
      <c r="D35" s="270"/>
      <c r="E35" s="270"/>
      <c r="F35" s="261"/>
      <c r="G35" s="261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J521"/>
  <sheetViews>
    <sheetView tabSelected="1" topLeftCell="C1" zoomScaleNormal="10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topLeftCell="E236" workbookViewId="1">
      <selection activeCell="AE278" sqref="AE278"/>
    </sheetView>
  </sheetViews>
  <sheetFormatPr baseColWidth="10" defaultRowHeight="12.75" x14ac:dyDescent="0.2"/>
  <cols>
    <col min="1" max="1" width="2.42578125" style="140" customWidth="1"/>
    <col min="2" max="2" width="46.42578125" style="140" hidden="1" customWidth="1"/>
    <col min="3" max="3" width="9.140625" style="140" customWidth="1"/>
    <col min="4" max="4" width="12.140625" style="140" customWidth="1"/>
    <col min="5" max="5" width="8.42578125" style="140" customWidth="1"/>
    <col min="6" max="6" width="14.14062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2" width="16" style="140" customWidth="1"/>
    <col min="33" max="33" width="16" style="140" hidden="1" customWidth="1"/>
    <col min="34" max="34" width="11.42578125" style="140" customWidth="1"/>
    <col min="35" max="35" width="19.140625" style="140" customWidth="1"/>
    <col min="36" max="36" width="13.85546875" style="140" customWidth="1"/>
    <col min="37" max="37" width="11.42578125" style="140" customWidth="1"/>
    <col min="38" max="38" width="16" style="140" customWidth="1"/>
    <col min="39" max="16384" width="11.42578125" style="140"/>
  </cols>
  <sheetData>
    <row r="1" spans="1:36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6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6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6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6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32</v>
      </c>
    </row>
    <row r="6" spans="1:36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6" ht="15.75" x14ac:dyDescent="0.25">
      <c r="A7" s="196"/>
      <c r="B7" s="197" t="s">
        <v>50</v>
      </c>
      <c r="C7" s="197" t="s">
        <v>50</v>
      </c>
      <c r="D7" s="278" t="s">
        <v>151</v>
      </c>
      <c r="E7" s="278"/>
      <c r="F7" s="278"/>
      <c r="G7" s="278"/>
      <c r="H7" s="278"/>
      <c r="I7" s="278"/>
      <c r="J7" s="278"/>
      <c r="K7" s="278"/>
      <c r="L7" s="278"/>
      <c r="M7" s="278"/>
      <c r="N7" s="198"/>
      <c r="O7" s="198"/>
      <c r="P7" s="198"/>
      <c r="Q7" s="198"/>
    </row>
    <row r="8" spans="1:36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6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G9" s="140" t="s">
        <v>215</v>
      </c>
    </row>
    <row r="10" spans="1:36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294</v>
      </c>
      <c r="E10" s="232" t="s">
        <v>295</v>
      </c>
      <c r="F10" s="232" t="s">
        <v>218</v>
      </c>
      <c r="G10" s="232"/>
      <c r="H10" s="234" t="str">
        <f t="shared" ref="H10:H41" si="0">+MID(F10,1,4)</f>
        <v>2111</v>
      </c>
      <c r="I10" s="234" t="str">
        <f t="shared" ref="I10:I41" si="1">+MID(F10,5,1)</f>
        <v>1</v>
      </c>
      <c r="J10" s="234" t="str">
        <f t="shared" ref="J10:J41" si="2">+MID(F10,6,1)</f>
        <v>1</v>
      </c>
      <c r="K10" s="234" t="str">
        <f t="shared" ref="K10:K41" si="3">+MID(F10,7,2)</f>
        <v>00</v>
      </c>
      <c r="L10" s="233">
        <v>5463576</v>
      </c>
      <c r="M10" s="233">
        <v>4348886.8600000003</v>
      </c>
      <c r="N10" s="233">
        <v>892137.83</v>
      </c>
      <c r="O10" s="233">
        <v>0</v>
      </c>
      <c r="P10" s="233">
        <v>39288.050000000003</v>
      </c>
      <c r="Q10" s="233">
        <f>+O10+P10</f>
        <v>39288.050000000003</v>
      </c>
      <c r="R10" s="233">
        <f t="shared" ref="R10:R73" si="4">+Q10</f>
        <v>39288.050000000003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6" si="5">+S10=D10</f>
        <v>0</v>
      </c>
      <c r="Y10" s="229" t="b">
        <f t="shared" ref="Y10:Y66" si="6">+T10=E10</f>
        <v>0</v>
      </c>
      <c r="Z10" s="229" t="b">
        <f t="shared" ref="Z10:Z66" si="7">+U10=F10</f>
        <v>1</v>
      </c>
      <c r="AA10" s="229" t="b">
        <f t="shared" ref="AA10" si="8">+V10=G10</f>
        <v>1</v>
      </c>
      <c r="AB10" s="230">
        <f t="shared" ref="AB10:AB13" si="9">Q10-W10</f>
        <v>39288.050000000003</v>
      </c>
      <c r="AE10" s="231"/>
      <c r="AG10" s="231">
        <f t="shared" ref="AG10:AG67" si="10">L10-M10</f>
        <v>1114689.1399999997</v>
      </c>
      <c r="AI10" s="236"/>
      <c r="AJ10" s="231"/>
    </row>
    <row r="11" spans="1:36" s="229" customFormat="1" ht="15" x14ac:dyDescent="0.25">
      <c r="A11" s="196"/>
      <c r="B11" s="226"/>
      <c r="C11" s="232" t="s">
        <v>152</v>
      </c>
      <c r="D11" s="232" t="s">
        <v>296</v>
      </c>
      <c r="E11" s="232" t="s">
        <v>297</v>
      </c>
      <c r="F11" s="232" t="s">
        <v>218</v>
      </c>
      <c r="G11" s="232"/>
      <c r="H11" s="234" t="str">
        <f t="shared" ref="H11:H74" si="11">+MID(F11,1,4)</f>
        <v>2111</v>
      </c>
      <c r="I11" s="234" t="str">
        <f t="shared" ref="I11:I74" si="12">+MID(F11,5,1)</f>
        <v>1</v>
      </c>
      <c r="J11" s="234" t="str">
        <f t="shared" ref="J11:J74" si="13">+MID(F11,6,1)</f>
        <v>1</v>
      </c>
      <c r="K11" s="234" t="str">
        <f t="shared" ref="K11:K74" si="14">+MID(F11,7,2)</f>
        <v>00</v>
      </c>
      <c r="L11" s="233">
        <v>155000</v>
      </c>
      <c r="M11" s="233">
        <v>155000</v>
      </c>
      <c r="N11" s="233">
        <v>51665</v>
      </c>
      <c r="O11" s="233">
        <v>0</v>
      </c>
      <c r="P11" s="233">
        <v>0</v>
      </c>
      <c r="Q11" s="233">
        <f t="shared" ref="Q11:Q73" si="15">+O11+P11</f>
        <v>0</v>
      </c>
      <c r="R11" s="233">
        <f t="shared" si="4"/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5"/>
        <v>0</v>
      </c>
      <c r="Y11" s="229" t="b">
        <f t="shared" si="6"/>
        <v>0</v>
      </c>
      <c r="Z11" s="229" t="b">
        <f t="shared" si="7"/>
        <v>1</v>
      </c>
      <c r="AA11" s="229" t="b">
        <f t="shared" ref="AA11:AA12" si="16">+V11=G11</f>
        <v>1</v>
      </c>
      <c r="AB11" s="230"/>
      <c r="AE11" s="231"/>
      <c r="AG11" s="231">
        <f t="shared" si="10"/>
        <v>0</v>
      </c>
      <c r="AI11" s="236"/>
      <c r="AJ11" s="231"/>
    </row>
    <row r="12" spans="1:36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298</v>
      </c>
      <c r="E12" s="232" t="s">
        <v>297</v>
      </c>
      <c r="F12" s="232" t="s">
        <v>218</v>
      </c>
      <c r="G12" s="232"/>
      <c r="H12" s="234" t="str">
        <f t="shared" si="11"/>
        <v>2111</v>
      </c>
      <c r="I12" s="234" t="str">
        <f t="shared" si="12"/>
        <v>1</v>
      </c>
      <c r="J12" s="234" t="str">
        <f t="shared" si="13"/>
        <v>1</v>
      </c>
      <c r="K12" s="234" t="str">
        <f t="shared" si="14"/>
        <v>00</v>
      </c>
      <c r="L12" s="233">
        <v>30987</v>
      </c>
      <c r="M12" s="233">
        <v>30987</v>
      </c>
      <c r="N12" s="233">
        <v>10330</v>
      </c>
      <c r="O12" s="233">
        <v>0</v>
      </c>
      <c r="P12" s="233">
        <v>0</v>
      </c>
      <c r="Q12" s="233">
        <f t="shared" si="15"/>
        <v>0</v>
      </c>
      <c r="R12" s="233">
        <f t="shared" si="4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5"/>
        <v>0</v>
      </c>
      <c r="Y12" s="229" t="b">
        <f t="shared" si="6"/>
        <v>0</v>
      </c>
      <c r="Z12" s="229" t="b">
        <f t="shared" si="7"/>
        <v>1</v>
      </c>
      <c r="AA12" s="229" t="b">
        <f t="shared" si="16"/>
        <v>1</v>
      </c>
      <c r="AB12" s="230">
        <f t="shared" si="9"/>
        <v>0</v>
      </c>
      <c r="AE12" s="231"/>
      <c r="AG12" s="231">
        <f t="shared" si="10"/>
        <v>0</v>
      </c>
      <c r="AI12" s="236"/>
      <c r="AJ12" s="231"/>
    </row>
    <row r="13" spans="1:36" s="229" customFormat="1" ht="15" x14ac:dyDescent="0.25">
      <c r="A13" s="196"/>
      <c r="B13" s="226" t="str">
        <f>+CONCATENATE(D17,E17,F17,G17)</f>
        <v>311102F03715O43021211100</v>
      </c>
      <c r="C13" s="232" t="s">
        <v>152</v>
      </c>
      <c r="D13" s="232" t="s">
        <v>299</v>
      </c>
      <c r="E13" s="232" t="s">
        <v>297</v>
      </c>
      <c r="F13" s="232" t="s">
        <v>218</v>
      </c>
      <c r="G13" s="232"/>
      <c r="H13" s="234" t="str">
        <f t="shared" si="11"/>
        <v>2111</v>
      </c>
      <c r="I13" s="234" t="str">
        <f t="shared" si="12"/>
        <v>1</v>
      </c>
      <c r="J13" s="234" t="str">
        <f t="shared" si="13"/>
        <v>1</v>
      </c>
      <c r="K13" s="234" t="str">
        <f t="shared" si="14"/>
        <v>00</v>
      </c>
      <c r="L13" s="233">
        <v>150000</v>
      </c>
      <c r="M13" s="233">
        <v>150000</v>
      </c>
      <c r="N13" s="233">
        <v>50000</v>
      </c>
      <c r="O13" s="233">
        <v>0</v>
      </c>
      <c r="P13" s="233">
        <v>0</v>
      </c>
      <c r="Q13" s="233">
        <f t="shared" si="15"/>
        <v>0</v>
      </c>
      <c r="R13" s="233">
        <f t="shared" si="4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5"/>
        <v>0</v>
      </c>
      <c r="Y13" s="229" t="b">
        <f t="shared" si="6"/>
        <v>0</v>
      </c>
      <c r="Z13" s="229" t="b">
        <f t="shared" si="7"/>
        <v>0</v>
      </c>
      <c r="AA13" s="229" t="b">
        <f t="shared" ref="AA13:AA35" si="17">+V13=G13</f>
        <v>1</v>
      </c>
      <c r="AB13" s="230">
        <f t="shared" si="9"/>
        <v>0</v>
      </c>
      <c r="AE13" s="231"/>
      <c r="AG13" s="231">
        <f t="shared" si="10"/>
        <v>0</v>
      </c>
      <c r="AI13" s="236"/>
      <c r="AJ13" s="231"/>
    </row>
    <row r="14" spans="1:36" s="229" customFormat="1" ht="15" x14ac:dyDescent="0.25">
      <c r="A14" s="196"/>
      <c r="B14" s="226" t="str">
        <f>+CONCATENATE(D18,E18,F18,G18)</f>
        <v>226321E18715O43021311100</v>
      </c>
      <c r="C14" s="232" t="s">
        <v>152</v>
      </c>
      <c r="D14" s="232" t="s">
        <v>294</v>
      </c>
      <c r="E14" s="232" t="s">
        <v>300</v>
      </c>
      <c r="F14" s="232" t="s">
        <v>219</v>
      </c>
      <c r="G14" s="232"/>
      <c r="H14" s="234" t="str">
        <f t="shared" si="11"/>
        <v>2121</v>
      </c>
      <c r="I14" s="234" t="str">
        <f t="shared" si="12"/>
        <v>1</v>
      </c>
      <c r="J14" s="234" t="str">
        <f t="shared" si="13"/>
        <v>1</v>
      </c>
      <c r="K14" s="234" t="str">
        <f t="shared" si="14"/>
        <v>00</v>
      </c>
      <c r="L14" s="233">
        <v>500000</v>
      </c>
      <c r="M14" s="233">
        <v>500000</v>
      </c>
      <c r="N14" s="233">
        <v>166665</v>
      </c>
      <c r="O14" s="233">
        <v>0</v>
      </c>
      <c r="P14" s="233">
        <v>0</v>
      </c>
      <c r="Q14" s="233">
        <f t="shared" si="15"/>
        <v>0</v>
      </c>
      <c r="R14" s="233">
        <f t="shared" si="4"/>
        <v>0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5"/>
        <v>0</v>
      </c>
      <c r="Y14" s="229" t="b">
        <f t="shared" si="6"/>
        <v>0</v>
      </c>
      <c r="Z14" s="229" t="b">
        <f t="shared" si="7"/>
        <v>1</v>
      </c>
      <c r="AA14" s="229" t="b">
        <f t="shared" si="17"/>
        <v>1</v>
      </c>
      <c r="AB14" s="230">
        <f t="shared" ref="AB14:AB19" si="18">Q15-W14</f>
        <v>0</v>
      </c>
      <c r="AE14" s="231"/>
      <c r="AG14" s="231">
        <f t="shared" si="10"/>
        <v>0</v>
      </c>
      <c r="AI14" s="236"/>
      <c r="AJ14" s="231"/>
    </row>
    <row r="15" spans="1:36" s="229" customFormat="1" ht="14.25" customHeight="1" x14ac:dyDescent="0.25">
      <c r="A15" s="196"/>
      <c r="B15" s="226" t="str">
        <f>+CONCATENATE(D43,E43,F43,G43)</f>
        <v>242218E18815O23021711100</v>
      </c>
      <c r="C15" s="232" t="s">
        <v>152</v>
      </c>
      <c r="D15" s="232" t="s">
        <v>301</v>
      </c>
      <c r="E15" s="232" t="s">
        <v>297</v>
      </c>
      <c r="F15" s="232" t="s">
        <v>219</v>
      </c>
      <c r="G15" s="232"/>
      <c r="H15" s="234" t="str">
        <f t="shared" si="11"/>
        <v>2121</v>
      </c>
      <c r="I15" s="234" t="str">
        <f t="shared" si="12"/>
        <v>1</v>
      </c>
      <c r="J15" s="234" t="str">
        <f t="shared" si="13"/>
        <v>1</v>
      </c>
      <c r="K15" s="234" t="str">
        <f t="shared" si="14"/>
        <v>00</v>
      </c>
      <c r="L15" s="233">
        <v>61974</v>
      </c>
      <c r="M15" s="233">
        <v>61974</v>
      </c>
      <c r="N15" s="233">
        <v>20660</v>
      </c>
      <c r="O15" s="233">
        <v>0</v>
      </c>
      <c r="P15" s="233">
        <v>0</v>
      </c>
      <c r="Q15" s="233">
        <f t="shared" si="15"/>
        <v>0</v>
      </c>
      <c r="R15" s="233">
        <f t="shared" si="4"/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5"/>
        <v>0</v>
      </c>
      <c r="Y15" s="229" t="b">
        <f t="shared" si="6"/>
        <v>0</v>
      </c>
      <c r="Z15" s="229" t="b">
        <f t="shared" si="7"/>
        <v>1</v>
      </c>
      <c r="AA15" s="229" t="b">
        <f t="shared" si="17"/>
        <v>1</v>
      </c>
      <c r="AB15" s="230">
        <f t="shared" si="18"/>
        <v>0</v>
      </c>
      <c r="AE15" s="231"/>
      <c r="AG15" s="231">
        <f t="shared" si="10"/>
        <v>0</v>
      </c>
      <c r="AI15" s="236"/>
      <c r="AJ15" s="231"/>
    </row>
    <row r="16" spans="1:36" s="229" customFormat="1" ht="15" x14ac:dyDescent="0.25">
      <c r="A16" s="196"/>
      <c r="B16" s="226" t="str">
        <f>+CONCATENATE(D17,E17,F17,G17)</f>
        <v>311102F03715O43021211100</v>
      </c>
      <c r="C16" s="232" t="s">
        <v>152</v>
      </c>
      <c r="D16" s="232" t="s">
        <v>298</v>
      </c>
      <c r="E16" s="232" t="s">
        <v>297</v>
      </c>
      <c r="F16" s="232" t="s">
        <v>219</v>
      </c>
      <c r="G16" s="232"/>
      <c r="H16" s="234" t="str">
        <f t="shared" si="11"/>
        <v>2121</v>
      </c>
      <c r="I16" s="234" t="str">
        <f t="shared" si="12"/>
        <v>1</v>
      </c>
      <c r="J16" s="234" t="str">
        <f t="shared" si="13"/>
        <v>1</v>
      </c>
      <c r="K16" s="234" t="str">
        <f t="shared" si="14"/>
        <v>00</v>
      </c>
      <c r="L16" s="233">
        <v>24789</v>
      </c>
      <c r="M16" s="233">
        <v>24789</v>
      </c>
      <c r="N16" s="233">
        <v>8265</v>
      </c>
      <c r="O16" s="233">
        <v>0</v>
      </c>
      <c r="P16" s="233">
        <v>0</v>
      </c>
      <c r="Q16" s="233">
        <f t="shared" si="15"/>
        <v>0</v>
      </c>
      <c r="R16" s="233">
        <f t="shared" si="4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5"/>
        <v>0</v>
      </c>
      <c r="Y16" s="229" t="b">
        <f t="shared" si="6"/>
        <v>0</v>
      </c>
      <c r="Z16" s="229" t="b">
        <f t="shared" si="7"/>
        <v>1</v>
      </c>
      <c r="AA16" s="229" t="b">
        <f t="shared" si="17"/>
        <v>1</v>
      </c>
      <c r="AB16" s="230">
        <f t="shared" si="18"/>
        <v>0</v>
      </c>
      <c r="AE16" s="231"/>
      <c r="AG16" s="231">
        <f t="shared" si="10"/>
        <v>0</v>
      </c>
      <c r="AI16" s="236"/>
      <c r="AJ16" s="231"/>
    </row>
    <row r="17" spans="1:36" s="229" customFormat="1" ht="15" x14ac:dyDescent="0.25">
      <c r="A17" s="196"/>
      <c r="B17" s="226" t="str">
        <f>+CONCATENATE(D45,E45,F45,G45)</f>
        <v>262330S23515O43021711100</v>
      </c>
      <c r="C17" s="232" t="s">
        <v>152</v>
      </c>
      <c r="D17" s="232" t="s">
        <v>299</v>
      </c>
      <c r="E17" s="232" t="s">
        <v>297</v>
      </c>
      <c r="F17" s="232" t="s">
        <v>219</v>
      </c>
      <c r="G17" s="232"/>
      <c r="H17" s="234" t="str">
        <f t="shared" si="11"/>
        <v>2121</v>
      </c>
      <c r="I17" s="234" t="str">
        <f t="shared" si="12"/>
        <v>1</v>
      </c>
      <c r="J17" s="234" t="str">
        <f t="shared" si="13"/>
        <v>1</v>
      </c>
      <c r="K17" s="234" t="str">
        <f t="shared" si="14"/>
        <v>00</v>
      </c>
      <c r="L17" s="233">
        <v>90000</v>
      </c>
      <c r="M17" s="233">
        <v>90000</v>
      </c>
      <c r="N17" s="233">
        <v>30000</v>
      </c>
      <c r="O17" s="233">
        <v>0</v>
      </c>
      <c r="P17" s="233">
        <v>0</v>
      </c>
      <c r="Q17" s="233">
        <f t="shared" si="15"/>
        <v>0</v>
      </c>
      <c r="R17" s="233">
        <f t="shared" si="4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5"/>
        <v>0</v>
      </c>
      <c r="Y17" s="229" t="b">
        <f t="shared" si="6"/>
        <v>0</v>
      </c>
      <c r="Z17" s="229" t="b">
        <f t="shared" si="7"/>
        <v>1</v>
      </c>
      <c r="AA17" s="229" t="b">
        <f t="shared" si="17"/>
        <v>1</v>
      </c>
      <c r="AB17" s="230">
        <f t="shared" si="18"/>
        <v>0</v>
      </c>
      <c r="AE17" s="231"/>
      <c r="AG17" s="231">
        <f t="shared" si="10"/>
        <v>0</v>
      </c>
      <c r="AI17" s="236"/>
      <c r="AJ17" s="231"/>
    </row>
    <row r="18" spans="1:36" s="229" customFormat="1" ht="15" x14ac:dyDescent="0.25">
      <c r="A18" s="196"/>
      <c r="B18" s="226" t="str">
        <f>+CONCATENATE(D19,E19,F19,G19)</f>
        <v>242218E18815O23021311100</v>
      </c>
      <c r="C18" s="232" t="s">
        <v>152</v>
      </c>
      <c r="D18" s="232" t="s">
        <v>296</v>
      </c>
      <c r="E18" s="232" t="s">
        <v>297</v>
      </c>
      <c r="F18" s="232" t="s">
        <v>220</v>
      </c>
      <c r="G18" s="232"/>
      <c r="H18" s="234" t="str">
        <f t="shared" si="11"/>
        <v>2131</v>
      </c>
      <c r="I18" s="234" t="str">
        <f t="shared" si="12"/>
        <v>1</v>
      </c>
      <c r="J18" s="234" t="str">
        <f t="shared" si="13"/>
        <v>1</v>
      </c>
      <c r="K18" s="234" t="str">
        <f t="shared" si="14"/>
        <v>00</v>
      </c>
      <c r="L18" s="233">
        <v>38500</v>
      </c>
      <c r="M18" s="233">
        <v>38500</v>
      </c>
      <c r="N18" s="233">
        <v>12835</v>
      </c>
      <c r="O18" s="233">
        <v>0</v>
      </c>
      <c r="P18" s="233">
        <v>0</v>
      </c>
      <c r="Q18" s="233">
        <f t="shared" si="15"/>
        <v>0</v>
      </c>
      <c r="R18" s="233">
        <f t="shared" si="4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5"/>
        <v>0</v>
      </c>
      <c r="Y18" s="229" t="b">
        <f t="shared" si="6"/>
        <v>0</v>
      </c>
      <c r="Z18" s="229" t="b">
        <f t="shared" si="7"/>
        <v>0</v>
      </c>
      <c r="AA18" s="229" t="b">
        <f t="shared" si="17"/>
        <v>1</v>
      </c>
      <c r="AB18" s="230">
        <f t="shared" si="18"/>
        <v>0</v>
      </c>
      <c r="AE18" s="231"/>
      <c r="AG18" s="231">
        <f t="shared" si="10"/>
        <v>0</v>
      </c>
      <c r="AI18" s="236"/>
      <c r="AJ18" s="231"/>
    </row>
    <row r="19" spans="1:36" s="229" customFormat="1" ht="15" x14ac:dyDescent="0.25">
      <c r="A19" s="196"/>
      <c r="B19" s="226" t="str">
        <f>+CONCATENATE(D20,E20,F20,G20)</f>
        <v>221313E18515O23021411100</v>
      </c>
      <c r="C19" s="232" t="s">
        <v>152</v>
      </c>
      <c r="D19" s="232" t="s">
        <v>302</v>
      </c>
      <c r="E19" s="232" t="s">
        <v>295</v>
      </c>
      <c r="F19" s="232" t="s">
        <v>220</v>
      </c>
      <c r="G19" s="232"/>
      <c r="H19" s="234" t="str">
        <f t="shared" si="11"/>
        <v>2131</v>
      </c>
      <c r="I19" s="234" t="str">
        <f t="shared" si="12"/>
        <v>1</v>
      </c>
      <c r="J19" s="234" t="str">
        <f t="shared" si="13"/>
        <v>1</v>
      </c>
      <c r="K19" s="234" t="str">
        <f t="shared" si="14"/>
        <v>00</v>
      </c>
      <c r="L19" s="233">
        <v>3928</v>
      </c>
      <c r="M19" s="233">
        <v>0</v>
      </c>
      <c r="N19" s="233">
        <v>0</v>
      </c>
      <c r="O19" s="233">
        <v>0</v>
      </c>
      <c r="P19" s="233">
        <v>0</v>
      </c>
      <c r="Q19" s="233">
        <f t="shared" si="15"/>
        <v>0</v>
      </c>
      <c r="R19" s="233">
        <f t="shared" si="4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5"/>
        <v>0</v>
      </c>
      <c r="Y19" s="229" t="b">
        <f t="shared" si="6"/>
        <v>0</v>
      </c>
      <c r="Z19" s="229" t="b">
        <f t="shared" si="7"/>
        <v>1</v>
      </c>
      <c r="AA19" s="229" t="b">
        <f t="shared" si="17"/>
        <v>1</v>
      </c>
      <c r="AB19" s="230">
        <f t="shared" si="18"/>
        <v>0</v>
      </c>
      <c r="AE19" s="231"/>
      <c r="AG19" s="231">
        <f t="shared" si="10"/>
        <v>3928</v>
      </c>
      <c r="AI19" s="236"/>
      <c r="AJ19" s="231"/>
    </row>
    <row r="20" spans="1:36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294</v>
      </c>
      <c r="E20" s="232" t="s">
        <v>295</v>
      </c>
      <c r="F20" s="232" t="s">
        <v>221</v>
      </c>
      <c r="G20" s="232"/>
      <c r="H20" s="234" t="str">
        <f t="shared" si="11"/>
        <v>2141</v>
      </c>
      <c r="I20" s="234" t="str">
        <f t="shared" si="12"/>
        <v>1</v>
      </c>
      <c r="J20" s="234" t="str">
        <f t="shared" si="13"/>
        <v>1</v>
      </c>
      <c r="K20" s="234" t="str">
        <f t="shared" si="14"/>
        <v>00</v>
      </c>
      <c r="L20" s="233">
        <v>2000000</v>
      </c>
      <c r="M20" s="233">
        <v>2000000</v>
      </c>
      <c r="N20" s="233">
        <v>666665</v>
      </c>
      <c r="O20" s="233">
        <v>0</v>
      </c>
      <c r="P20" s="233">
        <v>0</v>
      </c>
      <c r="Q20" s="233">
        <f t="shared" si="15"/>
        <v>0</v>
      </c>
      <c r="R20" s="233">
        <f t="shared" si="4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5"/>
        <v>0</v>
      </c>
      <c r="Y20" s="229" t="b">
        <f t="shared" si="6"/>
        <v>0</v>
      </c>
      <c r="Z20" s="229" t="b">
        <f t="shared" si="7"/>
        <v>0</v>
      </c>
      <c r="AA20" s="229" t="b">
        <f t="shared" si="17"/>
        <v>1</v>
      </c>
      <c r="AB20" s="230">
        <f t="shared" ref="AB20:AB33" si="19">Q22-W20</f>
        <v>0</v>
      </c>
      <c r="AE20" s="231"/>
      <c r="AG20" s="231">
        <f t="shared" si="10"/>
        <v>0</v>
      </c>
      <c r="AI20" s="236"/>
      <c r="AJ20" s="231"/>
    </row>
    <row r="21" spans="1:36" s="229" customFormat="1" ht="15" x14ac:dyDescent="0.25">
      <c r="A21" s="196"/>
      <c r="B21" s="226" t="str">
        <f>+CONCATENATE(D50,E50,F50,G50)</f>
        <v>221313E18515O23022111100</v>
      </c>
      <c r="C21" s="232" t="s">
        <v>152</v>
      </c>
      <c r="D21" s="232" t="s">
        <v>302</v>
      </c>
      <c r="E21" s="232" t="s">
        <v>295</v>
      </c>
      <c r="F21" s="232" t="s">
        <v>221</v>
      </c>
      <c r="G21" s="232"/>
      <c r="H21" s="234" t="str">
        <f t="shared" si="11"/>
        <v>2141</v>
      </c>
      <c r="I21" s="234" t="str">
        <f t="shared" si="12"/>
        <v>1</v>
      </c>
      <c r="J21" s="234" t="str">
        <f t="shared" si="13"/>
        <v>1</v>
      </c>
      <c r="K21" s="234" t="str">
        <f t="shared" si="14"/>
        <v>00</v>
      </c>
      <c r="L21" s="233">
        <v>79316</v>
      </c>
      <c r="M21" s="238">
        <v>79316</v>
      </c>
      <c r="N21" s="233">
        <v>26440</v>
      </c>
      <c r="O21" s="233">
        <v>0</v>
      </c>
      <c r="P21" s="233">
        <v>0</v>
      </c>
      <c r="Q21" s="233">
        <f t="shared" si="15"/>
        <v>0</v>
      </c>
      <c r="R21" s="233">
        <f t="shared" si="4"/>
        <v>0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5"/>
        <v>0</v>
      </c>
      <c r="Y21" s="229" t="b">
        <f t="shared" si="6"/>
        <v>0</v>
      </c>
      <c r="Z21" s="229" t="b">
        <f t="shared" si="7"/>
        <v>1</v>
      </c>
      <c r="AA21" s="229" t="b">
        <f t="shared" si="17"/>
        <v>1</v>
      </c>
      <c r="AB21" s="230">
        <f t="shared" si="19"/>
        <v>0</v>
      </c>
      <c r="AE21" s="231"/>
      <c r="AG21" s="231">
        <f t="shared" si="10"/>
        <v>0</v>
      </c>
      <c r="AI21" s="236"/>
      <c r="AJ21" s="231"/>
    </row>
    <row r="22" spans="1:36" s="229" customFormat="1" ht="15" x14ac:dyDescent="0.25">
      <c r="A22" s="196"/>
      <c r="B22" s="226" t="str">
        <f>+CONCATENATE(D52,E52,F52,G52)</f>
        <v>242218E18815O23022111100</v>
      </c>
      <c r="C22" s="232" t="s">
        <v>152</v>
      </c>
      <c r="D22" s="232" t="s">
        <v>141</v>
      </c>
      <c r="E22" s="232" t="s">
        <v>295</v>
      </c>
      <c r="F22" s="232" t="s">
        <v>222</v>
      </c>
      <c r="G22" s="232"/>
      <c r="H22" s="234" t="str">
        <f t="shared" si="11"/>
        <v>2151</v>
      </c>
      <c r="I22" s="234" t="str">
        <f t="shared" si="12"/>
        <v>1</v>
      </c>
      <c r="J22" s="234" t="str">
        <f t="shared" si="13"/>
        <v>1</v>
      </c>
      <c r="K22" s="234" t="str">
        <f t="shared" si="14"/>
        <v>00</v>
      </c>
      <c r="L22" s="233">
        <v>600333</v>
      </c>
      <c r="M22" s="238">
        <v>600333</v>
      </c>
      <c r="N22" s="233">
        <v>200110</v>
      </c>
      <c r="O22" s="233">
        <v>0</v>
      </c>
      <c r="P22" s="233">
        <v>0</v>
      </c>
      <c r="Q22" s="233">
        <f t="shared" si="15"/>
        <v>0</v>
      </c>
      <c r="R22" s="233">
        <f t="shared" si="4"/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5"/>
        <v>0</v>
      </c>
      <c r="Y22" s="229" t="b">
        <f t="shared" si="6"/>
        <v>0</v>
      </c>
      <c r="Z22" s="229" t="b">
        <f t="shared" si="7"/>
        <v>0</v>
      </c>
      <c r="AA22" s="229" t="b">
        <f t="shared" si="17"/>
        <v>1</v>
      </c>
      <c r="AB22" s="230">
        <f t="shared" si="19"/>
        <v>0</v>
      </c>
      <c r="AE22" s="231"/>
      <c r="AG22" s="231">
        <f t="shared" si="10"/>
        <v>0</v>
      </c>
      <c r="AI22" s="236"/>
      <c r="AJ22" s="231"/>
    </row>
    <row r="23" spans="1:36" s="229" customFormat="1" ht="15" x14ac:dyDescent="0.25">
      <c r="A23" s="196"/>
      <c r="B23" s="226" t="str">
        <f>+CONCATENATE(D25,E25,F25,G25)</f>
        <v>221313M00115OG3021511100</v>
      </c>
      <c r="C23" s="232" t="s">
        <v>152</v>
      </c>
      <c r="D23" s="232" t="s">
        <v>294</v>
      </c>
      <c r="E23" s="232" t="s">
        <v>295</v>
      </c>
      <c r="F23" s="232" t="s">
        <v>222</v>
      </c>
      <c r="G23" s="232"/>
      <c r="H23" s="234" t="str">
        <f t="shared" si="11"/>
        <v>2151</v>
      </c>
      <c r="I23" s="234" t="str">
        <f t="shared" si="12"/>
        <v>1</v>
      </c>
      <c r="J23" s="234" t="str">
        <f t="shared" si="13"/>
        <v>1</v>
      </c>
      <c r="K23" s="234" t="str">
        <f t="shared" si="14"/>
        <v>00</v>
      </c>
      <c r="L23" s="233">
        <v>0</v>
      </c>
      <c r="M23" s="238">
        <v>78242</v>
      </c>
      <c r="N23" s="233">
        <v>78242</v>
      </c>
      <c r="O23" s="233">
        <v>0</v>
      </c>
      <c r="P23" s="233">
        <v>0</v>
      </c>
      <c r="Q23" s="233">
        <f t="shared" si="15"/>
        <v>0</v>
      </c>
      <c r="R23" s="233">
        <f t="shared" si="4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5"/>
        <v>0</v>
      </c>
      <c r="Y23" s="229" t="b">
        <f t="shared" si="6"/>
        <v>0</v>
      </c>
      <c r="Z23" s="229" t="b">
        <f t="shared" si="7"/>
        <v>0</v>
      </c>
      <c r="AA23" s="229" t="b">
        <f t="shared" si="17"/>
        <v>1</v>
      </c>
      <c r="AB23" s="230">
        <f t="shared" si="19"/>
        <v>0</v>
      </c>
      <c r="AE23" s="231"/>
      <c r="AG23" s="231">
        <f t="shared" si="10"/>
        <v>-78242</v>
      </c>
      <c r="AI23" s="236"/>
      <c r="AJ23" s="231"/>
    </row>
    <row r="24" spans="1:36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294</v>
      </c>
      <c r="E24" s="232" t="s">
        <v>300</v>
      </c>
      <c r="F24" s="232" t="s">
        <v>222</v>
      </c>
      <c r="G24" s="232"/>
      <c r="H24" s="234" t="str">
        <f t="shared" si="11"/>
        <v>2151</v>
      </c>
      <c r="I24" s="234" t="str">
        <f t="shared" si="12"/>
        <v>1</v>
      </c>
      <c r="J24" s="234" t="str">
        <f t="shared" si="13"/>
        <v>1</v>
      </c>
      <c r="K24" s="234" t="str">
        <f t="shared" si="14"/>
        <v>00</v>
      </c>
      <c r="L24" s="233">
        <v>345000</v>
      </c>
      <c r="M24" s="238">
        <v>345000</v>
      </c>
      <c r="N24" s="233">
        <v>115000</v>
      </c>
      <c r="O24" s="233">
        <v>0</v>
      </c>
      <c r="P24" s="233">
        <v>0</v>
      </c>
      <c r="Q24" s="233">
        <f t="shared" si="15"/>
        <v>0</v>
      </c>
      <c r="R24" s="233">
        <f t="shared" si="4"/>
        <v>0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5"/>
        <v>0</v>
      </c>
      <c r="Y24" s="229" t="b">
        <f t="shared" si="6"/>
        <v>0</v>
      </c>
      <c r="Z24" s="229" t="b">
        <f t="shared" si="7"/>
        <v>0</v>
      </c>
      <c r="AA24" s="229" t="b">
        <f t="shared" si="17"/>
        <v>1</v>
      </c>
      <c r="AB24" s="230">
        <f t="shared" si="19"/>
        <v>0</v>
      </c>
      <c r="AE24" s="231"/>
      <c r="AG24" s="231">
        <f t="shared" si="10"/>
        <v>0</v>
      </c>
      <c r="AI24" s="236"/>
      <c r="AJ24" s="231"/>
    </row>
    <row r="25" spans="1:36" s="229" customFormat="1" ht="15" x14ac:dyDescent="0.25">
      <c r="A25" s="196"/>
      <c r="B25" s="226" t="str">
        <f>+CONCATENATE(D27,E27,F27,G27)</f>
        <v>226321E18715OC3021511100</v>
      </c>
      <c r="C25" s="232" t="s">
        <v>152</v>
      </c>
      <c r="D25" s="232" t="s">
        <v>366</v>
      </c>
      <c r="E25" s="232" t="s">
        <v>304</v>
      </c>
      <c r="F25" s="232" t="s">
        <v>222</v>
      </c>
      <c r="G25" s="232"/>
      <c r="H25" s="234" t="str">
        <f t="shared" si="11"/>
        <v>2151</v>
      </c>
      <c r="I25" s="234" t="str">
        <f t="shared" si="12"/>
        <v>1</v>
      </c>
      <c r="J25" s="234" t="str">
        <f t="shared" si="13"/>
        <v>1</v>
      </c>
      <c r="K25" s="234" t="str">
        <f t="shared" si="14"/>
        <v>00</v>
      </c>
      <c r="L25" s="233">
        <v>0</v>
      </c>
      <c r="M25" s="238">
        <v>868166.06</v>
      </c>
      <c r="N25" s="233">
        <v>0</v>
      </c>
      <c r="O25" s="233">
        <v>0</v>
      </c>
      <c r="P25" s="233">
        <v>0</v>
      </c>
      <c r="Q25" s="233">
        <f t="shared" si="15"/>
        <v>0</v>
      </c>
      <c r="R25" s="233">
        <f t="shared" si="4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5"/>
        <v>0</v>
      </c>
      <c r="Y25" s="229" t="b">
        <f t="shared" si="6"/>
        <v>0</v>
      </c>
      <c r="Z25" s="229" t="b">
        <f t="shared" si="7"/>
        <v>1</v>
      </c>
      <c r="AA25" s="229" t="b">
        <f t="shared" si="17"/>
        <v>1</v>
      </c>
      <c r="AB25" s="230">
        <f t="shared" si="19"/>
        <v>0</v>
      </c>
      <c r="AE25" s="231"/>
      <c r="AG25" s="231">
        <f t="shared" si="10"/>
        <v>-868166.06</v>
      </c>
      <c r="AI25" s="236"/>
      <c r="AJ25" s="231"/>
    </row>
    <row r="26" spans="1:36" s="229" customFormat="1" ht="15" x14ac:dyDescent="0.25">
      <c r="A26" s="196"/>
      <c r="B26" s="226" t="str">
        <f>+CONCATENATE(D28,E28,F28,G28)</f>
        <v>242218E18815O23021511100</v>
      </c>
      <c r="C26" s="232" t="s">
        <v>152</v>
      </c>
      <c r="D26" s="232" t="s">
        <v>296</v>
      </c>
      <c r="E26" s="232" t="s">
        <v>297</v>
      </c>
      <c r="F26" s="232" t="s">
        <v>222</v>
      </c>
      <c r="G26" s="232"/>
      <c r="H26" s="234" t="str">
        <f t="shared" si="11"/>
        <v>2151</v>
      </c>
      <c r="I26" s="234" t="str">
        <f t="shared" si="12"/>
        <v>1</v>
      </c>
      <c r="J26" s="234" t="str">
        <f t="shared" si="13"/>
        <v>1</v>
      </c>
      <c r="K26" s="234" t="str">
        <f t="shared" si="14"/>
        <v>00</v>
      </c>
      <c r="L26" s="233">
        <v>100000</v>
      </c>
      <c r="M26" s="238">
        <v>100000</v>
      </c>
      <c r="N26" s="233">
        <v>33335</v>
      </c>
      <c r="O26" s="233">
        <v>0</v>
      </c>
      <c r="P26" s="233">
        <v>0</v>
      </c>
      <c r="Q26" s="233">
        <f t="shared" si="15"/>
        <v>0</v>
      </c>
      <c r="R26" s="233">
        <f t="shared" si="4"/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5"/>
        <v>0</v>
      </c>
      <c r="Y26" s="229" t="b">
        <f t="shared" si="6"/>
        <v>0</v>
      </c>
      <c r="Z26" s="229" t="b">
        <f t="shared" si="7"/>
        <v>1</v>
      </c>
      <c r="AA26" s="229" t="b">
        <f t="shared" si="17"/>
        <v>1</v>
      </c>
      <c r="AB26" s="230">
        <f t="shared" si="19"/>
        <v>0</v>
      </c>
      <c r="AE26" s="231"/>
      <c r="AG26" s="231">
        <f t="shared" si="10"/>
        <v>0</v>
      </c>
      <c r="AI26" s="236"/>
      <c r="AJ26" s="231"/>
    </row>
    <row r="27" spans="1:36" s="229" customFormat="1" ht="15" x14ac:dyDescent="0.25">
      <c r="A27" s="196"/>
      <c r="B27" s="226" t="str">
        <f>+CONCATENATE(D29,E29,F29,G29)</f>
        <v>242218E18815O43021511100</v>
      </c>
      <c r="C27" s="232" t="s">
        <v>152</v>
      </c>
      <c r="D27" s="232" t="s">
        <v>296</v>
      </c>
      <c r="E27" s="232" t="s">
        <v>334</v>
      </c>
      <c r="F27" s="232" t="s">
        <v>222</v>
      </c>
      <c r="G27" s="232"/>
      <c r="H27" s="234" t="str">
        <f t="shared" si="11"/>
        <v>2151</v>
      </c>
      <c r="I27" s="234" t="str">
        <f t="shared" si="12"/>
        <v>1</v>
      </c>
      <c r="J27" s="234" t="str">
        <f t="shared" si="13"/>
        <v>1</v>
      </c>
      <c r="K27" s="234" t="str">
        <f t="shared" si="14"/>
        <v>00</v>
      </c>
      <c r="L27" s="233">
        <v>0</v>
      </c>
      <c r="M27" s="238">
        <v>698686.56</v>
      </c>
      <c r="N27" s="233">
        <v>444210</v>
      </c>
      <c r="O27" s="233">
        <v>0</v>
      </c>
      <c r="P27" s="233">
        <v>0</v>
      </c>
      <c r="Q27" s="233">
        <f t="shared" si="15"/>
        <v>0</v>
      </c>
      <c r="R27" s="233">
        <f t="shared" si="4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5"/>
        <v>0</v>
      </c>
      <c r="Y27" s="229" t="b">
        <f t="shared" si="6"/>
        <v>0</v>
      </c>
      <c r="Z27" s="229" t="b">
        <f t="shared" si="7"/>
        <v>1</v>
      </c>
      <c r="AA27" s="229" t="b">
        <f t="shared" si="17"/>
        <v>1</v>
      </c>
      <c r="AB27" s="230">
        <f t="shared" si="19"/>
        <v>0</v>
      </c>
      <c r="AE27" s="231"/>
      <c r="AG27" s="231">
        <f t="shared" si="10"/>
        <v>-698686.56</v>
      </c>
      <c r="AI27" s="236"/>
      <c r="AJ27" s="231"/>
    </row>
    <row r="28" spans="1:36" s="229" customFormat="1" ht="15" x14ac:dyDescent="0.25">
      <c r="A28" s="196"/>
      <c r="B28" s="226" t="str">
        <f>+CONCATENATE(D82,E82,F82,G82)</f>
        <v>226321E18715OG3025411100</v>
      </c>
      <c r="C28" s="232" t="s">
        <v>152</v>
      </c>
      <c r="D28" s="232" t="s">
        <v>302</v>
      </c>
      <c r="E28" s="232" t="s">
        <v>295</v>
      </c>
      <c r="F28" s="232" t="s">
        <v>222</v>
      </c>
      <c r="G28" s="232"/>
      <c r="H28" s="234" t="str">
        <f t="shared" si="11"/>
        <v>2151</v>
      </c>
      <c r="I28" s="234" t="str">
        <f t="shared" si="12"/>
        <v>1</v>
      </c>
      <c r="J28" s="234" t="str">
        <f t="shared" si="13"/>
        <v>1</v>
      </c>
      <c r="K28" s="234" t="str">
        <f t="shared" si="14"/>
        <v>00</v>
      </c>
      <c r="L28" s="233">
        <v>108627</v>
      </c>
      <c r="M28" s="238">
        <v>108627</v>
      </c>
      <c r="N28" s="233">
        <v>36210</v>
      </c>
      <c r="O28" s="233">
        <v>0</v>
      </c>
      <c r="P28" s="233">
        <v>0</v>
      </c>
      <c r="Q28" s="233">
        <f t="shared" si="15"/>
        <v>0</v>
      </c>
      <c r="R28" s="233">
        <f t="shared" si="4"/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5"/>
        <v>0</v>
      </c>
      <c r="Y28" s="229" t="b">
        <f t="shared" si="6"/>
        <v>0</v>
      </c>
      <c r="Z28" s="229" t="b">
        <f t="shared" si="7"/>
        <v>1</v>
      </c>
      <c r="AA28" s="229" t="b">
        <f t="shared" si="17"/>
        <v>1</v>
      </c>
      <c r="AB28" s="230">
        <f t="shared" si="19"/>
        <v>0</v>
      </c>
      <c r="AE28" s="231"/>
      <c r="AG28" s="231">
        <f t="shared" si="10"/>
        <v>0</v>
      </c>
      <c r="AI28" s="236"/>
      <c r="AJ28" s="231"/>
    </row>
    <row r="29" spans="1:36" s="229" customFormat="1" ht="15" x14ac:dyDescent="0.25">
      <c r="A29" s="196" t="s">
        <v>87</v>
      </c>
      <c r="B29" s="226" t="str">
        <f>+CONCATENATE(D31,E31,F31,G31)</f>
        <v>263320E19815O43021511100</v>
      </c>
      <c r="C29" s="232" t="s">
        <v>152</v>
      </c>
      <c r="D29" s="232" t="s">
        <v>302</v>
      </c>
      <c r="E29" s="232" t="s">
        <v>297</v>
      </c>
      <c r="F29" s="232" t="s">
        <v>222</v>
      </c>
      <c r="G29" s="232"/>
      <c r="H29" s="234" t="str">
        <f t="shared" si="11"/>
        <v>2151</v>
      </c>
      <c r="I29" s="234" t="str">
        <f t="shared" si="12"/>
        <v>1</v>
      </c>
      <c r="J29" s="234" t="str">
        <f t="shared" si="13"/>
        <v>1</v>
      </c>
      <c r="K29" s="234" t="str">
        <f t="shared" si="14"/>
        <v>00</v>
      </c>
      <c r="L29" s="233">
        <v>6839</v>
      </c>
      <c r="M29" s="238">
        <v>6839</v>
      </c>
      <c r="N29" s="233">
        <v>2280</v>
      </c>
      <c r="O29" s="233">
        <v>0</v>
      </c>
      <c r="P29" s="233">
        <v>0</v>
      </c>
      <c r="Q29" s="233">
        <f t="shared" si="15"/>
        <v>0</v>
      </c>
      <c r="R29" s="233">
        <f t="shared" si="4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5"/>
        <v>0</v>
      </c>
      <c r="Y29" s="229" t="b">
        <f t="shared" si="6"/>
        <v>0</v>
      </c>
      <c r="Z29" s="229" t="b">
        <f t="shared" si="7"/>
        <v>1</v>
      </c>
      <c r="AA29" s="229" t="b">
        <f t="shared" si="17"/>
        <v>1</v>
      </c>
      <c r="AB29" s="230">
        <f t="shared" si="19"/>
        <v>0</v>
      </c>
      <c r="AE29" s="231"/>
      <c r="AG29" s="231">
        <f t="shared" si="10"/>
        <v>0</v>
      </c>
      <c r="AI29" s="236"/>
      <c r="AJ29" s="231"/>
    </row>
    <row r="30" spans="1:36" s="229" customFormat="1" ht="15" x14ac:dyDescent="0.25">
      <c r="A30" s="196"/>
      <c r="B30" s="226" t="str">
        <f>+CONCATENATE(D87,E87,F87,G87)</f>
        <v>221313E18515O23026112100</v>
      </c>
      <c r="C30" s="232" t="s">
        <v>152</v>
      </c>
      <c r="D30" s="232" t="s">
        <v>303</v>
      </c>
      <c r="E30" s="232" t="s">
        <v>297</v>
      </c>
      <c r="F30" s="232" t="s">
        <v>222</v>
      </c>
      <c r="G30" s="232"/>
      <c r="H30" s="234" t="str">
        <f t="shared" si="11"/>
        <v>2151</v>
      </c>
      <c r="I30" s="234" t="str">
        <f t="shared" si="12"/>
        <v>1</v>
      </c>
      <c r="J30" s="234" t="str">
        <f t="shared" si="13"/>
        <v>1</v>
      </c>
      <c r="K30" s="234" t="str">
        <f t="shared" si="14"/>
        <v>00</v>
      </c>
      <c r="L30" s="233">
        <v>18592</v>
      </c>
      <c r="M30" s="238">
        <v>18592</v>
      </c>
      <c r="N30" s="233">
        <v>6200</v>
      </c>
      <c r="O30" s="233">
        <v>0</v>
      </c>
      <c r="P30" s="233">
        <v>0</v>
      </c>
      <c r="Q30" s="233">
        <f t="shared" si="15"/>
        <v>0</v>
      </c>
      <c r="R30" s="233">
        <f t="shared" si="4"/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5"/>
        <v>0</v>
      </c>
      <c r="Y30" s="229" t="b">
        <f t="shared" si="6"/>
        <v>0</v>
      </c>
      <c r="Z30" s="229" t="b">
        <f t="shared" si="7"/>
        <v>1</v>
      </c>
      <c r="AA30" s="229" t="b">
        <f t="shared" si="17"/>
        <v>1</v>
      </c>
      <c r="AB30" s="230" t="e">
        <f>#REF!-W30</f>
        <v>#REF!</v>
      </c>
      <c r="AE30" s="231"/>
      <c r="AG30" s="231">
        <f t="shared" si="10"/>
        <v>0</v>
      </c>
      <c r="AI30" s="236"/>
      <c r="AJ30" s="231"/>
    </row>
    <row r="31" spans="1:36" s="229" customFormat="1" ht="15" x14ac:dyDescent="0.25">
      <c r="A31" s="196"/>
      <c r="B31" s="226" t="str">
        <f>+CONCATENATE(D32,E32,F32,G32)</f>
        <v>268324S22915O43021511100</v>
      </c>
      <c r="C31" s="232" t="s">
        <v>152</v>
      </c>
      <c r="D31" s="232" t="s">
        <v>301</v>
      </c>
      <c r="E31" s="232" t="s">
        <v>297</v>
      </c>
      <c r="F31" s="232" t="s">
        <v>222</v>
      </c>
      <c r="G31" s="232"/>
      <c r="H31" s="234" t="str">
        <f t="shared" si="11"/>
        <v>2151</v>
      </c>
      <c r="I31" s="234" t="str">
        <f t="shared" si="12"/>
        <v>1</v>
      </c>
      <c r="J31" s="234" t="str">
        <f t="shared" si="13"/>
        <v>1</v>
      </c>
      <c r="K31" s="234" t="str">
        <f t="shared" si="14"/>
        <v>00</v>
      </c>
      <c r="L31" s="233">
        <v>74368</v>
      </c>
      <c r="M31" s="238">
        <v>74368</v>
      </c>
      <c r="N31" s="233">
        <v>24790</v>
      </c>
      <c r="O31" s="233">
        <v>0</v>
      </c>
      <c r="P31" s="233">
        <v>0</v>
      </c>
      <c r="Q31" s="233">
        <f t="shared" si="15"/>
        <v>0</v>
      </c>
      <c r="R31" s="233">
        <f t="shared" si="4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5"/>
        <v>0</v>
      </c>
      <c r="Y31" s="229" t="b">
        <f t="shared" si="6"/>
        <v>0</v>
      </c>
      <c r="Z31" s="229" t="b">
        <f t="shared" si="7"/>
        <v>1</v>
      </c>
      <c r="AA31" s="229" t="b">
        <f t="shared" si="17"/>
        <v>1</v>
      </c>
      <c r="AB31" s="230">
        <f>Q32-W31</f>
        <v>0</v>
      </c>
      <c r="AE31" s="231"/>
      <c r="AG31" s="231">
        <f t="shared" si="10"/>
        <v>0</v>
      </c>
      <c r="AI31" s="236"/>
      <c r="AJ31" s="231"/>
    </row>
    <row r="32" spans="1:36" s="229" customFormat="1" ht="15" x14ac:dyDescent="0.25">
      <c r="A32" s="196"/>
      <c r="B32" s="226" t="str">
        <f>+CONCATENATE(D33,E33,F33,G33)</f>
        <v>221313E18515O23021521100</v>
      </c>
      <c r="C32" s="232" t="s">
        <v>152</v>
      </c>
      <c r="D32" s="232" t="s">
        <v>298</v>
      </c>
      <c r="E32" s="232" t="s">
        <v>297</v>
      </c>
      <c r="F32" s="232" t="s">
        <v>222</v>
      </c>
      <c r="G32" s="232"/>
      <c r="H32" s="234" t="str">
        <f t="shared" si="11"/>
        <v>2151</v>
      </c>
      <c r="I32" s="234" t="str">
        <f t="shared" si="12"/>
        <v>1</v>
      </c>
      <c r="J32" s="234" t="str">
        <f t="shared" si="13"/>
        <v>1</v>
      </c>
      <c r="K32" s="234" t="str">
        <f t="shared" si="14"/>
        <v>00</v>
      </c>
      <c r="L32" s="233">
        <v>49579</v>
      </c>
      <c r="M32" s="238">
        <v>49579</v>
      </c>
      <c r="N32" s="233">
        <v>16525</v>
      </c>
      <c r="O32" s="233">
        <v>0</v>
      </c>
      <c r="P32" s="233">
        <v>0</v>
      </c>
      <c r="Q32" s="233">
        <f t="shared" si="15"/>
        <v>0</v>
      </c>
      <c r="R32" s="233">
        <f t="shared" si="4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5"/>
        <v>0</v>
      </c>
      <c r="Y32" s="229" t="b">
        <f t="shared" si="6"/>
        <v>0</v>
      </c>
      <c r="Z32" s="229" t="b">
        <f t="shared" si="7"/>
        <v>1</v>
      </c>
      <c r="AA32" s="229" t="b">
        <f t="shared" si="17"/>
        <v>1</v>
      </c>
      <c r="AB32" s="230">
        <f>Q33-W32</f>
        <v>0</v>
      </c>
      <c r="AE32" s="231"/>
      <c r="AG32" s="231">
        <f t="shared" si="10"/>
        <v>0</v>
      </c>
      <c r="AI32" s="236"/>
      <c r="AJ32" s="231"/>
    </row>
    <row r="33" spans="1:36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294</v>
      </c>
      <c r="E33" s="232" t="s">
        <v>295</v>
      </c>
      <c r="F33" s="232" t="s">
        <v>223</v>
      </c>
      <c r="G33" s="232"/>
      <c r="H33" s="234" t="str">
        <f t="shared" si="11"/>
        <v>2152</v>
      </c>
      <c r="I33" s="234" t="str">
        <f t="shared" si="12"/>
        <v>1</v>
      </c>
      <c r="J33" s="234" t="str">
        <f t="shared" si="13"/>
        <v>1</v>
      </c>
      <c r="K33" s="234" t="str">
        <f t="shared" si="14"/>
        <v>00</v>
      </c>
      <c r="L33" s="233">
        <v>1040000</v>
      </c>
      <c r="M33" s="238">
        <v>1040000</v>
      </c>
      <c r="N33" s="233">
        <v>346670</v>
      </c>
      <c r="O33" s="233">
        <v>0</v>
      </c>
      <c r="P33" s="233">
        <v>0</v>
      </c>
      <c r="Q33" s="233">
        <f t="shared" si="15"/>
        <v>0</v>
      </c>
      <c r="R33" s="233">
        <f t="shared" si="4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5"/>
        <v>0</v>
      </c>
      <c r="Y33" s="229" t="b">
        <f t="shared" si="6"/>
        <v>0</v>
      </c>
      <c r="Z33" s="229" t="b">
        <f t="shared" si="7"/>
        <v>1</v>
      </c>
      <c r="AA33" s="229" t="b">
        <f t="shared" si="17"/>
        <v>1</v>
      </c>
      <c r="AB33" s="230">
        <f t="shared" si="19"/>
        <v>0</v>
      </c>
      <c r="AE33" s="231"/>
      <c r="AG33" s="231">
        <f t="shared" si="10"/>
        <v>0</v>
      </c>
      <c r="AI33" s="236"/>
      <c r="AJ33" s="231"/>
    </row>
    <row r="34" spans="1:36" s="229" customFormat="1" ht="15" x14ac:dyDescent="0.25">
      <c r="A34" s="196"/>
      <c r="B34" s="226" t="str">
        <f>+CONCATENATE(D36,E36,F36,G36)</f>
        <v>221313E18515O23021611100</v>
      </c>
      <c r="C34" s="232" t="s">
        <v>152</v>
      </c>
      <c r="D34" s="232" t="s">
        <v>302</v>
      </c>
      <c r="E34" s="232" t="s">
        <v>295</v>
      </c>
      <c r="F34" s="232" t="s">
        <v>223</v>
      </c>
      <c r="G34" s="232"/>
      <c r="H34" s="234" t="str">
        <f t="shared" si="11"/>
        <v>2152</v>
      </c>
      <c r="I34" s="234" t="str">
        <f t="shared" si="12"/>
        <v>1</v>
      </c>
      <c r="J34" s="234" t="str">
        <f t="shared" si="13"/>
        <v>1</v>
      </c>
      <c r="K34" s="234" t="str">
        <f t="shared" si="14"/>
        <v>00</v>
      </c>
      <c r="L34" s="233">
        <v>11783</v>
      </c>
      <c r="M34" s="238">
        <v>11783</v>
      </c>
      <c r="N34" s="233">
        <v>3930</v>
      </c>
      <c r="O34" s="233">
        <v>0</v>
      </c>
      <c r="P34" s="233">
        <v>0</v>
      </c>
      <c r="Q34" s="233">
        <f t="shared" si="15"/>
        <v>0</v>
      </c>
      <c r="R34" s="233">
        <f t="shared" si="4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5"/>
        <v>0</v>
      </c>
      <c r="Y34" s="229" t="b">
        <f t="shared" si="6"/>
        <v>0</v>
      </c>
      <c r="Z34" s="229" t="b">
        <f t="shared" si="7"/>
        <v>1</v>
      </c>
      <c r="AA34" s="229" t="b">
        <f t="shared" si="17"/>
        <v>1</v>
      </c>
      <c r="AB34" s="230">
        <f>Q36-W34</f>
        <v>1000000</v>
      </c>
      <c r="AE34" s="231"/>
      <c r="AG34" s="231">
        <f t="shared" si="10"/>
        <v>0</v>
      </c>
      <c r="AI34" s="236"/>
      <c r="AJ34" s="231"/>
    </row>
    <row r="35" spans="1:36" s="229" customFormat="1" ht="15" x14ac:dyDescent="0.25">
      <c r="A35" s="196"/>
      <c r="B35" s="226" t="str">
        <f>+CONCATENATE(D38,E38,F38,G38)</f>
        <v>242218E18815OG3021611100</v>
      </c>
      <c r="C35" s="232" t="s">
        <v>152</v>
      </c>
      <c r="D35" s="232" t="s">
        <v>299</v>
      </c>
      <c r="E35" s="232" t="s">
        <v>297</v>
      </c>
      <c r="F35" s="232" t="s">
        <v>223</v>
      </c>
      <c r="G35" s="232"/>
      <c r="H35" s="234" t="str">
        <f t="shared" si="11"/>
        <v>2152</v>
      </c>
      <c r="I35" s="234" t="str">
        <f t="shared" si="12"/>
        <v>1</v>
      </c>
      <c r="J35" s="234" t="str">
        <f t="shared" si="13"/>
        <v>1</v>
      </c>
      <c r="K35" s="234" t="str">
        <f t="shared" si="14"/>
        <v>00</v>
      </c>
      <c r="L35" s="233">
        <v>300000</v>
      </c>
      <c r="M35" s="238">
        <v>300000</v>
      </c>
      <c r="N35" s="233">
        <v>100000</v>
      </c>
      <c r="O35" s="233">
        <v>0</v>
      </c>
      <c r="P35" s="233">
        <v>0</v>
      </c>
      <c r="Q35" s="233">
        <f t="shared" si="15"/>
        <v>0</v>
      </c>
      <c r="R35" s="233">
        <f t="shared" si="4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5"/>
        <v>0</v>
      </c>
      <c r="Y35" s="229" t="b">
        <f t="shared" si="6"/>
        <v>0</v>
      </c>
      <c r="Z35" s="229" t="b">
        <f t="shared" si="7"/>
        <v>1</v>
      </c>
      <c r="AA35" s="229" t="b">
        <f t="shared" si="17"/>
        <v>1</v>
      </c>
      <c r="AB35" s="230">
        <f>Q38-W35</f>
        <v>45715</v>
      </c>
      <c r="AE35" s="231"/>
      <c r="AG35" s="231">
        <f t="shared" si="10"/>
        <v>0</v>
      </c>
      <c r="AI35" s="236"/>
      <c r="AJ35" s="231"/>
    </row>
    <row r="36" spans="1:36" s="229" customFormat="1" ht="15" x14ac:dyDescent="0.25">
      <c r="A36" s="196"/>
      <c r="B36" s="226" t="str">
        <f>+CONCATENATE(D40,E40,F40,G40)</f>
        <v>216089E19015OG3021711100</v>
      </c>
      <c r="C36" s="232" t="s">
        <v>152</v>
      </c>
      <c r="D36" s="232" t="s">
        <v>294</v>
      </c>
      <c r="E36" s="232" t="s">
        <v>295</v>
      </c>
      <c r="F36" s="232" t="s">
        <v>224</v>
      </c>
      <c r="G36" s="232"/>
      <c r="H36" s="234" t="str">
        <f t="shared" si="11"/>
        <v>2161</v>
      </c>
      <c r="I36" s="234" t="str">
        <f t="shared" si="12"/>
        <v>1</v>
      </c>
      <c r="J36" s="234" t="str">
        <f t="shared" si="13"/>
        <v>1</v>
      </c>
      <c r="K36" s="234" t="str">
        <f t="shared" si="14"/>
        <v>00</v>
      </c>
      <c r="L36" s="233">
        <v>3000000</v>
      </c>
      <c r="M36" s="238">
        <v>3000000</v>
      </c>
      <c r="N36" s="233">
        <v>1000000</v>
      </c>
      <c r="O36" s="233">
        <v>1000000</v>
      </c>
      <c r="P36" s="233">
        <v>0</v>
      </c>
      <c r="Q36" s="233">
        <f t="shared" si="15"/>
        <v>1000000</v>
      </c>
      <c r="R36" s="233">
        <f t="shared" si="4"/>
        <v>1000000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5"/>
        <v>0</v>
      </c>
      <c r="Y36" s="229" t="b">
        <f t="shared" si="6"/>
        <v>0</v>
      </c>
      <c r="Z36" s="229" t="b">
        <f t="shared" si="7"/>
        <v>1</v>
      </c>
      <c r="AA36" s="229" t="b">
        <f t="shared" ref="AA36:AA37" si="20">+V36=G36</f>
        <v>1</v>
      </c>
      <c r="AB36" s="230">
        <f>Q40-W36</f>
        <v>0</v>
      </c>
      <c r="AE36" s="231"/>
      <c r="AG36" s="231">
        <f t="shared" si="10"/>
        <v>0</v>
      </c>
      <c r="AI36" s="236"/>
      <c r="AJ36" s="231"/>
    </row>
    <row r="37" spans="1:36" s="229" customFormat="1" ht="15" x14ac:dyDescent="0.25">
      <c r="A37" s="196"/>
      <c r="B37" s="226" t="str">
        <f>+CONCATENATE(D42,E42,F42,G42)</f>
        <v>226321E18715O43021711100</v>
      </c>
      <c r="C37" s="232" t="s">
        <v>152</v>
      </c>
      <c r="D37" s="232" t="s">
        <v>296</v>
      </c>
      <c r="E37" s="232" t="s">
        <v>297</v>
      </c>
      <c r="F37" s="232" t="s">
        <v>224</v>
      </c>
      <c r="G37" s="232"/>
      <c r="H37" s="234" t="str">
        <f t="shared" si="11"/>
        <v>2161</v>
      </c>
      <c r="I37" s="234" t="str">
        <f t="shared" si="12"/>
        <v>1</v>
      </c>
      <c r="J37" s="234" t="str">
        <f t="shared" si="13"/>
        <v>1</v>
      </c>
      <c r="K37" s="234" t="str">
        <f t="shared" si="14"/>
        <v>00</v>
      </c>
      <c r="L37" s="233">
        <v>25000</v>
      </c>
      <c r="M37" s="238">
        <v>25000</v>
      </c>
      <c r="N37" s="233">
        <v>8335</v>
      </c>
      <c r="O37" s="233">
        <v>460.41</v>
      </c>
      <c r="P37" s="233">
        <v>0</v>
      </c>
      <c r="Q37" s="233">
        <f t="shared" si="15"/>
        <v>460.41</v>
      </c>
      <c r="R37" s="233">
        <f t="shared" si="4"/>
        <v>460.41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5"/>
        <v>0</v>
      </c>
      <c r="Y37" s="229" t="b">
        <f t="shared" si="6"/>
        <v>0</v>
      </c>
      <c r="Z37" s="229" t="b">
        <f t="shared" si="7"/>
        <v>0</v>
      </c>
      <c r="AA37" s="229" t="b">
        <f t="shared" si="20"/>
        <v>1</v>
      </c>
      <c r="AB37" s="230">
        <f>Q42-W37</f>
        <v>0</v>
      </c>
      <c r="AE37" s="231"/>
      <c r="AG37" s="231">
        <f t="shared" si="10"/>
        <v>0</v>
      </c>
      <c r="AI37" s="236"/>
      <c r="AJ37" s="231"/>
    </row>
    <row r="38" spans="1:36" s="229" customFormat="1" ht="15" x14ac:dyDescent="0.25">
      <c r="A38" s="196"/>
      <c r="B38" s="226" t="str">
        <f>+CONCATENATE(D43,E43,F43,G43)</f>
        <v>242218E18815O23021711100</v>
      </c>
      <c r="C38" s="232" t="s">
        <v>152</v>
      </c>
      <c r="D38" s="232" t="s">
        <v>302</v>
      </c>
      <c r="E38" s="232" t="s">
        <v>304</v>
      </c>
      <c r="F38" s="232" t="s">
        <v>224</v>
      </c>
      <c r="G38" s="232"/>
      <c r="H38" s="234" t="str">
        <f t="shared" si="11"/>
        <v>2161</v>
      </c>
      <c r="I38" s="234" t="str">
        <f t="shared" si="12"/>
        <v>1</v>
      </c>
      <c r="J38" s="234" t="str">
        <f t="shared" si="13"/>
        <v>1</v>
      </c>
      <c r="K38" s="234" t="str">
        <f t="shared" si="14"/>
        <v>00</v>
      </c>
      <c r="L38" s="233">
        <v>137148</v>
      </c>
      <c r="M38" s="238">
        <v>137148</v>
      </c>
      <c r="N38" s="233">
        <v>45715</v>
      </c>
      <c r="O38" s="233">
        <v>45715</v>
      </c>
      <c r="P38" s="233">
        <v>0</v>
      </c>
      <c r="Q38" s="233">
        <f t="shared" si="15"/>
        <v>45715</v>
      </c>
      <c r="R38" s="233">
        <f t="shared" si="4"/>
        <v>45715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5"/>
        <v>0</v>
      </c>
      <c r="Y38" s="229" t="b">
        <f t="shared" si="6"/>
        <v>0</v>
      </c>
      <c r="Z38" s="229" t="b">
        <f t="shared" si="7"/>
        <v>0</v>
      </c>
      <c r="AA38" s="229" t="b">
        <f t="shared" ref="AA38:AA40" si="21">+V38=G38</f>
        <v>1</v>
      </c>
      <c r="AB38" s="230">
        <f t="shared" ref="AB38:AB50" si="22">Q43-W38</f>
        <v>0</v>
      </c>
      <c r="AE38" s="231"/>
      <c r="AG38" s="231">
        <f t="shared" si="10"/>
        <v>0</v>
      </c>
      <c r="AI38" s="236"/>
      <c r="AJ38" s="231"/>
    </row>
    <row r="39" spans="1:36" s="229" customFormat="1" ht="15" x14ac:dyDescent="0.25">
      <c r="A39" s="196"/>
      <c r="B39" s="226" t="str">
        <f>+CONCATENATE(D44,E44,F44,G44)</f>
        <v>242218E18815O43021711100</v>
      </c>
      <c r="C39" s="232" t="s">
        <v>152</v>
      </c>
      <c r="D39" s="232" t="s">
        <v>299</v>
      </c>
      <c r="E39" s="232" t="s">
        <v>297</v>
      </c>
      <c r="F39" s="232" t="s">
        <v>224</v>
      </c>
      <c r="G39" s="232"/>
      <c r="H39" s="234" t="str">
        <f t="shared" si="11"/>
        <v>2161</v>
      </c>
      <c r="I39" s="234" t="str">
        <f t="shared" si="12"/>
        <v>1</v>
      </c>
      <c r="J39" s="234" t="str">
        <f t="shared" si="13"/>
        <v>1</v>
      </c>
      <c r="K39" s="234" t="str">
        <f t="shared" si="14"/>
        <v>00</v>
      </c>
      <c r="L39" s="233">
        <v>25000</v>
      </c>
      <c r="M39" s="238">
        <v>25000</v>
      </c>
      <c r="N39" s="233">
        <v>8335</v>
      </c>
      <c r="O39" s="233">
        <v>0</v>
      </c>
      <c r="P39" s="233">
        <v>0</v>
      </c>
      <c r="Q39" s="233">
        <f t="shared" si="15"/>
        <v>0</v>
      </c>
      <c r="R39" s="233">
        <f t="shared" si="4"/>
        <v>0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5"/>
        <v>0</v>
      </c>
      <c r="Y39" s="229" t="b">
        <f t="shared" si="6"/>
        <v>0</v>
      </c>
      <c r="Z39" s="229" t="b">
        <f t="shared" si="7"/>
        <v>0</v>
      </c>
      <c r="AA39" s="229" t="b">
        <f t="shared" si="21"/>
        <v>1</v>
      </c>
      <c r="AB39" s="230">
        <f t="shared" si="22"/>
        <v>0</v>
      </c>
      <c r="AE39" s="231"/>
      <c r="AG39" s="231">
        <f t="shared" si="10"/>
        <v>0</v>
      </c>
      <c r="AI39" s="236"/>
      <c r="AJ39" s="231"/>
    </row>
    <row r="40" spans="1:36" s="229" customFormat="1" ht="15" x14ac:dyDescent="0.25">
      <c r="A40" s="196"/>
      <c r="B40" s="226" t="str">
        <f>+CONCATENATE(D45,E45,F45,G45)</f>
        <v>262330S23515O43021711100</v>
      </c>
      <c r="C40" s="232" t="s">
        <v>152</v>
      </c>
      <c r="D40" s="232" t="s">
        <v>305</v>
      </c>
      <c r="E40" s="232" t="s">
        <v>304</v>
      </c>
      <c r="F40" s="232" t="s">
        <v>225</v>
      </c>
      <c r="G40" s="232"/>
      <c r="H40" s="234" t="str">
        <f t="shared" si="11"/>
        <v>2171</v>
      </c>
      <c r="I40" s="234" t="str">
        <f t="shared" si="12"/>
        <v>1</v>
      </c>
      <c r="J40" s="234" t="str">
        <f t="shared" si="13"/>
        <v>1</v>
      </c>
      <c r="K40" s="234" t="str">
        <f t="shared" si="14"/>
        <v>00</v>
      </c>
      <c r="L40" s="233">
        <v>30987</v>
      </c>
      <c r="M40" s="238">
        <v>30987</v>
      </c>
      <c r="N40" s="233">
        <v>10330</v>
      </c>
      <c r="O40" s="233">
        <v>0</v>
      </c>
      <c r="P40" s="233">
        <v>0</v>
      </c>
      <c r="Q40" s="233">
        <f t="shared" si="15"/>
        <v>0</v>
      </c>
      <c r="R40" s="233">
        <f t="shared" si="4"/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5"/>
        <v>0</v>
      </c>
      <c r="Y40" s="229" t="b">
        <f t="shared" si="6"/>
        <v>0</v>
      </c>
      <c r="Z40" s="229" t="b">
        <f t="shared" si="7"/>
        <v>1</v>
      </c>
      <c r="AA40" s="229" t="b">
        <f t="shared" si="21"/>
        <v>1</v>
      </c>
      <c r="AB40" s="230">
        <f t="shared" si="22"/>
        <v>0</v>
      </c>
      <c r="AE40" s="231"/>
      <c r="AG40" s="231">
        <f t="shared" si="10"/>
        <v>0</v>
      </c>
      <c r="AI40" s="236"/>
      <c r="AJ40" s="231"/>
    </row>
    <row r="41" spans="1:36" s="229" customFormat="1" ht="15" x14ac:dyDescent="0.25">
      <c r="A41" s="196"/>
      <c r="B41" s="226" t="str">
        <f>+CONCATENATE(D46,E46,F46,G46)</f>
        <v>263320E19815O43021711100</v>
      </c>
      <c r="C41" s="232" t="s">
        <v>152</v>
      </c>
      <c r="D41" s="232" t="s">
        <v>294</v>
      </c>
      <c r="E41" s="232" t="s">
        <v>295</v>
      </c>
      <c r="F41" s="232" t="s">
        <v>225</v>
      </c>
      <c r="G41" s="232"/>
      <c r="H41" s="234" t="str">
        <f t="shared" si="11"/>
        <v>2171</v>
      </c>
      <c r="I41" s="234" t="str">
        <f t="shared" si="12"/>
        <v>1</v>
      </c>
      <c r="J41" s="234" t="str">
        <f t="shared" si="13"/>
        <v>1</v>
      </c>
      <c r="K41" s="234" t="str">
        <f t="shared" si="14"/>
        <v>00</v>
      </c>
      <c r="L41" s="233">
        <v>0</v>
      </c>
      <c r="M41" s="238">
        <v>54946.85</v>
      </c>
      <c r="N41" s="233">
        <v>8876.75</v>
      </c>
      <c r="O41" s="233">
        <v>0</v>
      </c>
      <c r="P41" s="233">
        <v>8876.75</v>
      </c>
      <c r="Q41" s="233">
        <f t="shared" si="15"/>
        <v>8876.75</v>
      </c>
      <c r="R41" s="233">
        <f t="shared" si="4"/>
        <v>8876.75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5"/>
        <v>0</v>
      </c>
      <c r="Y41" s="229" t="b">
        <f t="shared" si="6"/>
        <v>0</v>
      </c>
      <c r="Z41" s="229" t="b">
        <f t="shared" si="7"/>
        <v>1</v>
      </c>
      <c r="AA41" s="229" t="b">
        <f t="shared" ref="AA41:AA59" si="23">+V41=G41</f>
        <v>1</v>
      </c>
      <c r="AB41" s="230">
        <f t="shared" si="22"/>
        <v>0</v>
      </c>
      <c r="AE41" s="231"/>
      <c r="AG41" s="231">
        <f t="shared" si="10"/>
        <v>-54946.85</v>
      </c>
      <c r="AI41" s="236"/>
      <c r="AJ41" s="231"/>
    </row>
    <row r="42" spans="1:36" s="229" customFormat="1" ht="15" x14ac:dyDescent="0.25">
      <c r="A42" s="196"/>
      <c r="B42" s="226" t="str">
        <f>+CONCATENATE(D115,E115,F115,G115)</f>
        <v>226321E18715O23029811100</v>
      </c>
      <c r="C42" s="232" t="s">
        <v>152</v>
      </c>
      <c r="D42" s="232" t="s">
        <v>296</v>
      </c>
      <c r="E42" s="232" t="s">
        <v>297</v>
      </c>
      <c r="F42" s="232" t="s">
        <v>225</v>
      </c>
      <c r="G42" s="232"/>
      <c r="H42" s="234" t="str">
        <f t="shared" si="11"/>
        <v>2171</v>
      </c>
      <c r="I42" s="234" t="str">
        <f t="shared" si="12"/>
        <v>1</v>
      </c>
      <c r="J42" s="234" t="str">
        <f t="shared" si="13"/>
        <v>1</v>
      </c>
      <c r="K42" s="234" t="str">
        <f t="shared" si="14"/>
        <v>00</v>
      </c>
      <c r="L42" s="233">
        <v>150000</v>
      </c>
      <c r="M42" s="238">
        <v>150000</v>
      </c>
      <c r="N42" s="233">
        <v>50000</v>
      </c>
      <c r="O42" s="233">
        <v>0</v>
      </c>
      <c r="P42" s="233">
        <v>0</v>
      </c>
      <c r="Q42" s="233">
        <f t="shared" si="15"/>
        <v>0</v>
      </c>
      <c r="R42" s="233">
        <f t="shared" si="4"/>
        <v>0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5"/>
        <v>0</v>
      </c>
      <c r="Y42" s="229" t="b">
        <f t="shared" si="6"/>
        <v>0</v>
      </c>
      <c r="Z42" s="229" t="b">
        <f t="shared" si="7"/>
        <v>1</v>
      </c>
      <c r="AA42" s="229" t="b">
        <f t="shared" si="23"/>
        <v>1</v>
      </c>
      <c r="AB42" s="230">
        <f t="shared" si="22"/>
        <v>0</v>
      </c>
      <c r="AE42" s="231"/>
      <c r="AG42" s="231">
        <f t="shared" si="10"/>
        <v>0</v>
      </c>
      <c r="AI42" s="236"/>
      <c r="AJ42" s="231"/>
    </row>
    <row r="43" spans="1:36" s="229" customFormat="1" ht="15" x14ac:dyDescent="0.25">
      <c r="A43" s="196"/>
      <c r="B43" s="226" t="str">
        <f t="shared" ref="B43:B50" si="24">+CONCATENATE(D48,E48,F48,G48)</f>
        <v>242218E18815OG3021811100</v>
      </c>
      <c r="C43" s="232" t="s">
        <v>152</v>
      </c>
      <c r="D43" s="232" t="s">
        <v>302</v>
      </c>
      <c r="E43" s="232" t="s">
        <v>295</v>
      </c>
      <c r="F43" s="232" t="s">
        <v>225</v>
      </c>
      <c r="G43" s="232"/>
      <c r="H43" s="234" t="str">
        <f t="shared" si="11"/>
        <v>2171</v>
      </c>
      <c r="I43" s="234" t="str">
        <f t="shared" si="12"/>
        <v>1</v>
      </c>
      <c r="J43" s="234" t="str">
        <f t="shared" si="13"/>
        <v>1</v>
      </c>
      <c r="K43" s="234" t="str">
        <f t="shared" si="14"/>
        <v>00</v>
      </c>
      <c r="L43" s="233">
        <v>500000</v>
      </c>
      <c r="M43" s="238">
        <v>500000</v>
      </c>
      <c r="N43" s="233">
        <v>166665</v>
      </c>
      <c r="O43" s="233">
        <v>0</v>
      </c>
      <c r="P43" s="233">
        <v>0</v>
      </c>
      <c r="Q43" s="233">
        <f t="shared" si="15"/>
        <v>0</v>
      </c>
      <c r="R43" s="233">
        <f t="shared" si="4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5"/>
        <v>0</v>
      </c>
      <c r="Y43" s="229" t="b">
        <f t="shared" si="6"/>
        <v>0</v>
      </c>
      <c r="Z43" s="229" t="b">
        <f t="shared" si="7"/>
        <v>1</v>
      </c>
      <c r="AA43" s="229" t="b">
        <f t="shared" si="23"/>
        <v>1</v>
      </c>
      <c r="AB43" s="230">
        <f t="shared" si="22"/>
        <v>0</v>
      </c>
      <c r="AE43" s="231"/>
      <c r="AG43" s="231">
        <f t="shared" si="10"/>
        <v>0</v>
      </c>
      <c r="AI43" s="236"/>
      <c r="AJ43" s="231"/>
    </row>
    <row r="44" spans="1:36" s="229" customFormat="1" ht="15" x14ac:dyDescent="0.25">
      <c r="A44" s="196"/>
      <c r="B44" s="226" t="str">
        <f t="shared" si="24"/>
        <v>262330S23515O63021811100</v>
      </c>
      <c r="C44" s="232" t="s">
        <v>152</v>
      </c>
      <c r="D44" s="232" t="s">
        <v>302</v>
      </c>
      <c r="E44" s="232" t="s">
        <v>297</v>
      </c>
      <c r="F44" s="232" t="s">
        <v>225</v>
      </c>
      <c r="G44" s="232"/>
      <c r="H44" s="234" t="str">
        <f t="shared" si="11"/>
        <v>2171</v>
      </c>
      <c r="I44" s="234" t="str">
        <f t="shared" si="12"/>
        <v>1</v>
      </c>
      <c r="J44" s="234" t="str">
        <f t="shared" si="13"/>
        <v>1</v>
      </c>
      <c r="K44" s="234" t="str">
        <f t="shared" si="14"/>
        <v>00</v>
      </c>
      <c r="L44" s="233">
        <v>19148</v>
      </c>
      <c r="M44" s="238">
        <v>19148</v>
      </c>
      <c r="N44" s="233">
        <v>6385</v>
      </c>
      <c r="O44" s="233">
        <v>0</v>
      </c>
      <c r="P44" s="233">
        <v>0</v>
      </c>
      <c r="Q44" s="233">
        <f t="shared" si="15"/>
        <v>0</v>
      </c>
      <c r="R44" s="233">
        <f t="shared" si="4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5"/>
        <v>0</v>
      </c>
      <c r="Y44" s="229" t="b">
        <f t="shared" si="6"/>
        <v>0</v>
      </c>
      <c r="Z44" s="229" t="b">
        <f t="shared" si="7"/>
        <v>1</v>
      </c>
      <c r="AA44" s="229" t="b">
        <f t="shared" si="23"/>
        <v>1</v>
      </c>
      <c r="AB44" s="230">
        <f t="shared" si="22"/>
        <v>0</v>
      </c>
      <c r="AE44" s="231"/>
      <c r="AG44" s="231">
        <f t="shared" si="10"/>
        <v>0</v>
      </c>
      <c r="AI44" s="236"/>
      <c r="AJ44" s="231"/>
    </row>
    <row r="45" spans="1:36" s="229" customFormat="1" ht="15" x14ac:dyDescent="0.25">
      <c r="A45" s="196"/>
      <c r="B45" s="226" t="str">
        <f t="shared" si="24"/>
        <v>221313E18515O23022111100</v>
      </c>
      <c r="C45" s="232" t="s">
        <v>152</v>
      </c>
      <c r="D45" s="232" t="s">
        <v>303</v>
      </c>
      <c r="E45" s="232" t="s">
        <v>297</v>
      </c>
      <c r="F45" s="232" t="s">
        <v>225</v>
      </c>
      <c r="G45" s="232"/>
      <c r="H45" s="234" t="str">
        <f t="shared" si="11"/>
        <v>2171</v>
      </c>
      <c r="I45" s="234" t="str">
        <f t="shared" si="12"/>
        <v>1</v>
      </c>
      <c r="J45" s="234" t="str">
        <f t="shared" si="13"/>
        <v>1</v>
      </c>
      <c r="K45" s="234" t="str">
        <f t="shared" si="14"/>
        <v>00</v>
      </c>
      <c r="L45" s="233">
        <v>18592</v>
      </c>
      <c r="M45" s="238">
        <v>18592</v>
      </c>
      <c r="N45" s="233">
        <v>6200</v>
      </c>
      <c r="O45" s="233">
        <v>0</v>
      </c>
      <c r="P45" s="233">
        <v>0</v>
      </c>
      <c r="Q45" s="233">
        <f t="shared" si="15"/>
        <v>0</v>
      </c>
      <c r="R45" s="233">
        <f t="shared" si="4"/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5"/>
        <v>0</v>
      </c>
      <c r="Y45" s="229" t="b">
        <f t="shared" si="6"/>
        <v>0</v>
      </c>
      <c r="Z45" s="229" t="b">
        <f t="shared" si="7"/>
        <v>1</v>
      </c>
      <c r="AA45" s="229" t="b">
        <f t="shared" si="23"/>
        <v>1</v>
      </c>
      <c r="AB45" s="230">
        <f t="shared" si="22"/>
        <v>293293.82</v>
      </c>
      <c r="AE45" s="231"/>
      <c r="AG45" s="231">
        <f t="shared" si="10"/>
        <v>0</v>
      </c>
      <c r="AI45" s="236"/>
      <c r="AJ45" s="231"/>
    </row>
    <row r="46" spans="1:36" s="229" customFormat="1" ht="15" x14ac:dyDescent="0.25">
      <c r="A46" s="196"/>
      <c r="B46" s="226" t="str">
        <f t="shared" si="24"/>
        <v>226321E18715O43022111100</v>
      </c>
      <c r="C46" s="232" t="s">
        <v>152</v>
      </c>
      <c r="D46" s="232" t="s">
        <v>301</v>
      </c>
      <c r="E46" s="232" t="s">
        <v>297</v>
      </c>
      <c r="F46" s="232" t="s">
        <v>225</v>
      </c>
      <c r="G46" s="232"/>
      <c r="H46" s="234" t="str">
        <f t="shared" si="11"/>
        <v>2171</v>
      </c>
      <c r="I46" s="234" t="str">
        <f t="shared" si="12"/>
        <v>1</v>
      </c>
      <c r="J46" s="234" t="str">
        <f t="shared" si="13"/>
        <v>1</v>
      </c>
      <c r="K46" s="234" t="str">
        <f t="shared" si="14"/>
        <v>00</v>
      </c>
      <c r="L46" s="233">
        <v>65072</v>
      </c>
      <c r="M46" s="238">
        <v>65072</v>
      </c>
      <c r="N46" s="233">
        <v>21690</v>
      </c>
      <c r="O46" s="233">
        <v>0</v>
      </c>
      <c r="P46" s="233">
        <v>0</v>
      </c>
      <c r="Q46" s="233">
        <f t="shared" si="15"/>
        <v>0</v>
      </c>
      <c r="R46" s="233">
        <f t="shared" si="4"/>
        <v>0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5"/>
        <v>0</v>
      </c>
      <c r="Y46" s="229" t="b">
        <f t="shared" si="6"/>
        <v>0</v>
      </c>
      <c r="Z46" s="229" t="b">
        <f t="shared" si="7"/>
        <v>1</v>
      </c>
      <c r="AA46" s="229" t="b">
        <f t="shared" si="23"/>
        <v>1</v>
      </c>
      <c r="AB46" s="230">
        <f t="shared" si="22"/>
        <v>0</v>
      </c>
      <c r="AE46" s="231"/>
      <c r="AG46" s="231">
        <f t="shared" si="10"/>
        <v>0</v>
      </c>
      <c r="AI46" s="236"/>
      <c r="AJ46" s="231"/>
    </row>
    <row r="47" spans="1:36" s="229" customFormat="1" ht="15" x14ac:dyDescent="0.25">
      <c r="A47" s="196"/>
      <c r="B47" s="226" t="str">
        <f t="shared" si="24"/>
        <v>242218E18815O23022111100</v>
      </c>
      <c r="C47" s="232" t="s">
        <v>152</v>
      </c>
      <c r="D47" s="232" t="s">
        <v>298</v>
      </c>
      <c r="E47" s="232" t="s">
        <v>306</v>
      </c>
      <c r="F47" s="232" t="s">
        <v>225</v>
      </c>
      <c r="G47" s="232"/>
      <c r="H47" s="234" t="str">
        <f t="shared" si="11"/>
        <v>2171</v>
      </c>
      <c r="I47" s="234" t="str">
        <f t="shared" si="12"/>
        <v>1</v>
      </c>
      <c r="J47" s="234" t="str">
        <f t="shared" si="13"/>
        <v>1</v>
      </c>
      <c r="K47" s="234" t="str">
        <f t="shared" si="14"/>
        <v>00</v>
      </c>
      <c r="L47" s="233">
        <v>30987</v>
      </c>
      <c r="M47" s="238">
        <v>30987</v>
      </c>
      <c r="N47" s="233">
        <v>10330</v>
      </c>
      <c r="O47" s="233">
        <v>0</v>
      </c>
      <c r="P47" s="233">
        <v>0</v>
      </c>
      <c r="Q47" s="233">
        <f t="shared" si="15"/>
        <v>0</v>
      </c>
      <c r="R47" s="233">
        <f t="shared" si="4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5"/>
        <v>0</v>
      </c>
      <c r="Y47" s="229" t="b">
        <f t="shared" si="6"/>
        <v>0</v>
      </c>
      <c r="Z47" s="229" t="b">
        <f t="shared" si="7"/>
        <v>1</v>
      </c>
      <c r="AA47" s="229" t="b">
        <f t="shared" si="23"/>
        <v>1</v>
      </c>
      <c r="AB47" s="230">
        <f t="shared" si="22"/>
        <v>0</v>
      </c>
      <c r="AE47" s="231"/>
      <c r="AG47" s="231">
        <f t="shared" si="10"/>
        <v>0</v>
      </c>
      <c r="AI47" s="236"/>
      <c r="AJ47" s="231"/>
    </row>
    <row r="48" spans="1:36" s="229" customFormat="1" ht="15" x14ac:dyDescent="0.25">
      <c r="A48" s="196"/>
      <c r="B48" s="226" t="str">
        <f t="shared" si="24"/>
        <v>221313E18515O23022211100</v>
      </c>
      <c r="C48" s="232" t="s">
        <v>152</v>
      </c>
      <c r="D48" s="232" t="s">
        <v>302</v>
      </c>
      <c r="E48" s="232" t="s">
        <v>304</v>
      </c>
      <c r="F48" s="232" t="s">
        <v>226</v>
      </c>
      <c r="G48" s="232"/>
      <c r="H48" s="234" t="str">
        <f t="shared" si="11"/>
        <v>2181</v>
      </c>
      <c r="I48" s="234" t="str">
        <f t="shared" si="12"/>
        <v>1</v>
      </c>
      <c r="J48" s="234" t="str">
        <f t="shared" si="13"/>
        <v>1</v>
      </c>
      <c r="K48" s="234" t="str">
        <f t="shared" si="14"/>
        <v>00</v>
      </c>
      <c r="L48" s="233">
        <v>13677</v>
      </c>
      <c r="M48" s="238">
        <v>13677</v>
      </c>
      <c r="N48" s="233">
        <v>4560</v>
      </c>
      <c r="O48" s="233">
        <v>0</v>
      </c>
      <c r="P48" s="233">
        <v>0</v>
      </c>
      <c r="Q48" s="233">
        <f t="shared" si="15"/>
        <v>0</v>
      </c>
      <c r="R48" s="233">
        <f t="shared" si="4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5"/>
        <v>0</v>
      </c>
      <c r="Y48" s="229" t="b">
        <f t="shared" si="6"/>
        <v>0</v>
      </c>
      <c r="Z48" s="229" t="b">
        <f t="shared" si="7"/>
        <v>0</v>
      </c>
      <c r="AA48" s="229" t="b">
        <f t="shared" si="23"/>
        <v>1</v>
      </c>
      <c r="AB48" s="230">
        <f t="shared" si="22"/>
        <v>0</v>
      </c>
      <c r="AE48" s="231"/>
      <c r="AG48" s="231">
        <f t="shared" si="10"/>
        <v>0</v>
      </c>
      <c r="AI48" s="236"/>
      <c r="AJ48" s="231"/>
    </row>
    <row r="49" spans="1:36" s="229" customFormat="1" ht="15" x14ac:dyDescent="0.25">
      <c r="A49" s="196"/>
      <c r="B49" s="226" t="str">
        <f t="shared" si="24"/>
        <v>221313E18515O23022311100</v>
      </c>
      <c r="C49" s="232" t="s">
        <v>152</v>
      </c>
      <c r="D49" s="232" t="s">
        <v>303</v>
      </c>
      <c r="E49" s="232" t="s">
        <v>306</v>
      </c>
      <c r="F49" s="232" t="s">
        <v>226</v>
      </c>
      <c r="G49" s="232"/>
      <c r="H49" s="234" t="str">
        <f t="shared" si="11"/>
        <v>2181</v>
      </c>
      <c r="I49" s="234" t="str">
        <f t="shared" si="12"/>
        <v>1</v>
      </c>
      <c r="J49" s="234" t="str">
        <f t="shared" si="13"/>
        <v>1</v>
      </c>
      <c r="K49" s="234" t="str">
        <f t="shared" si="14"/>
        <v>00</v>
      </c>
      <c r="L49" s="233">
        <v>3098</v>
      </c>
      <c r="M49" s="238">
        <v>3098</v>
      </c>
      <c r="N49" s="233">
        <v>1035</v>
      </c>
      <c r="O49" s="233">
        <v>0</v>
      </c>
      <c r="P49" s="233">
        <v>0</v>
      </c>
      <c r="Q49" s="233">
        <f t="shared" si="15"/>
        <v>0</v>
      </c>
      <c r="R49" s="233">
        <f t="shared" si="4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5"/>
        <v>0</v>
      </c>
      <c r="Y49" s="229" t="b">
        <f t="shared" si="6"/>
        <v>0</v>
      </c>
      <c r="Z49" s="229" t="b">
        <f t="shared" si="7"/>
        <v>0</v>
      </c>
      <c r="AA49" s="229" t="b">
        <f t="shared" si="23"/>
        <v>1</v>
      </c>
      <c r="AB49" s="230">
        <f t="shared" si="22"/>
        <v>0</v>
      </c>
      <c r="AE49" s="231"/>
      <c r="AG49" s="231">
        <f t="shared" si="10"/>
        <v>0</v>
      </c>
      <c r="AI49" s="236"/>
      <c r="AJ49" s="231"/>
    </row>
    <row r="50" spans="1:36" s="229" customFormat="1" ht="15" x14ac:dyDescent="0.25">
      <c r="A50" s="196"/>
      <c r="B50" s="226" t="str">
        <f t="shared" si="24"/>
        <v>226321E18715O43022311100</v>
      </c>
      <c r="C50" s="232" t="s">
        <v>152</v>
      </c>
      <c r="D50" s="232" t="s">
        <v>294</v>
      </c>
      <c r="E50" s="232" t="s">
        <v>295</v>
      </c>
      <c r="F50" s="232" t="s">
        <v>227</v>
      </c>
      <c r="G50" s="232"/>
      <c r="H50" s="234" t="str">
        <f t="shared" si="11"/>
        <v>2211</v>
      </c>
      <c r="I50" s="234" t="str">
        <f t="shared" si="12"/>
        <v>1</v>
      </c>
      <c r="J50" s="234" t="str">
        <f t="shared" si="13"/>
        <v>1</v>
      </c>
      <c r="K50" s="234" t="str">
        <f t="shared" si="14"/>
        <v>00</v>
      </c>
      <c r="L50" s="233">
        <v>2900000</v>
      </c>
      <c r="M50" s="238">
        <v>2900000</v>
      </c>
      <c r="N50" s="233">
        <v>966665</v>
      </c>
      <c r="O50" s="233">
        <v>97573.2</v>
      </c>
      <c r="P50" s="233">
        <v>195720.62</v>
      </c>
      <c r="Q50" s="233">
        <f t="shared" si="15"/>
        <v>293293.82</v>
      </c>
      <c r="R50" s="233">
        <f t="shared" si="4"/>
        <v>293293.82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5"/>
        <v>0</v>
      </c>
      <c r="Y50" s="229" t="b">
        <f t="shared" si="6"/>
        <v>0</v>
      </c>
      <c r="Z50" s="229" t="b">
        <f t="shared" si="7"/>
        <v>0</v>
      </c>
      <c r="AA50" s="229" t="b">
        <f t="shared" si="23"/>
        <v>1</v>
      </c>
      <c r="AB50" s="230">
        <f t="shared" si="22"/>
        <v>0</v>
      </c>
      <c r="AE50" s="231"/>
      <c r="AG50" s="231">
        <f t="shared" si="10"/>
        <v>0</v>
      </c>
      <c r="AI50" s="236"/>
      <c r="AJ50" s="231"/>
    </row>
    <row r="51" spans="1:36" s="229" customFormat="1" ht="15" x14ac:dyDescent="0.25">
      <c r="A51" s="196"/>
      <c r="B51" s="226" t="str">
        <f>+CONCATENATE(D56,E56,F56,G56)</f>
        <v>221313E18515O23023111100</v>
      </c>
      <c r="C51" s="232" t="s">
        <v>152</v>
      </c>
      <c r="D51" s="232" t="s">
        <v>296</v>
      </c>
      <c r="E51" s="232" t="s">
        <v>297</v>
      </c>
      <c r="F51" s="232" t="s">
        <v>227</v>
      </c>
      <c r="G51" s="232"/>
      <c r="H51" s="234" t="str">
        <f t="shared" si="11"/>
        <v>2211</v>
      </c>
      <c r="I51" s="234" t="str">
        <f t="shared" si="12"/>
        <v>1</v>
      </c>
      <c r="J51" s="234" t="str">
        <f t="shared" si="13"/>
        <v>1</v>
      </c>
      <c r="K51" s="234" t="str">
        <f t="shared" si="14"/>
        <v>00</v>
      </c>
      <c r="L51" s="233">
        <v>150000</v>
      </c>
      <c r="M51" s="238">
        <v>150000</v>
      </c>
      <c r="N51" s="233">
        <v>50000</v>
      </c>
      <c r="O51" s="233">
        <v>0</v>
      </c>
      <c r="P51" s="233">
        <v>0</v>
      </c>
      <c r="Q51" s="233">
        <f t="shared" si="15"/>
        <v>0</v>
      </c>
      <c r="R51" s="233">
        <f t="shared" si="4"/>
        <v>0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5"/>
        <v>0</v>
      </c>
      <c r="Y51" s="229" t="b">
        <f t="shared" si="6"/>
        <v>0</v>
      </c>
      <c r="Z51" s="229" t="b">
        <f t="shared" si="7"/>
        <v>0</v>
      </c>
      <c r="AA51" s="229" t="b">
        <f t="shared" si="23"/>
        <v>1</v>
      </c>
      <c r="AB51" s="230">
        <f>Q56-W51</f>
        <v>0</v>
      </c>
      <c r="AE51" s="231"/>
      <c r="AG51" s="231">
        <f t="shared" si="10"/>
        <v>0</v>
      </c>
      <c r="AI51" s="236"/>
      <c r="AJ51" s="231"/>
    </row>
    <row r="52" spans="1:36" s="229" customFormat="1" ht="15" x14ac:dyDescent="0.25">
      <c r="A52" s="196"/>
      <c r="B52" s="226" t="str">
        <f>+CONCATENATE(D69,E69,F69,G69)</f>
        <v>242218E18815OG3024811100</v>
      </c>
      <c r="C52" s="232" t="s">
        <v>152</v>
      </c>
      <c r="D52" s="232" t="s">
        <v>302</v>
      </c>
      <c r="E52" s="232" t="s">
        <v>295</v>
      </c>
      <c r="F52" s="232" t="s">
        <v>227</v>
      </c>
      <c r="G52" s="232"/>
      <c r="H52" s="234" t="str">
        <f t="shared" si="11"/>
        <v>2211</v>
      </c>
      <c r="I52" s="234" t="str">
        <f t="shared" si="12"/>
        <v>1</v>
      </c>
      <c r="J52" s="234" t="str">
        <f t="shared" si="13"/>
        <v>1</v>
      </c>
      <c r="K52" s="234" t="str">
        <f t="shared" si="14"/>
        <v>00</v>
      </c>
      <c r="L52" s="233">
        <v>1709431</v>
      </c>
      <c r="M52" s="238">
        <v>1709431</v>
      </c>
      <c r="N52" s="233">
        <v>569810</v>
      </c>
      <c r="O52" s="233">
        <v>0</v>
      </c>
      <c r="P52" s="233">
        <v>0</v>
      </c>
      <c r="Q52" s="233">
        <f t="shared" si="15"/>
        <v>0</v>
      </c>
      <c r="R52" s="233">
        <f t="shared" si="4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5"/>
        <v>0</v>
      </c>
      <c r="Y52" s="229" t="b">
        <f t="shared" si="6"/>
        <v>0</v>
      </c>
      <c r="Z52" s="229" t="b">
        <f t="shared" si="7"/>
        <v>1</v>
      </c>
      <c r="AA52" s="229" t="b">
        <f t="shared" si="23"/>
        <v>1</v>
      </c>
      <c r="AB52" s="230">
        <f>Q69-W52</f>
        <v>0</v>
      </c>
      <c r="AE52" s="231"/>
      <c r="AG52" s="231">
        <f t="shared" si="10"/>
        <v>0</v>
      </c>
      <c r="AI52" s="236"/>
      <c r="AJ52" s="231"/>
    </row>
    <row r="53" spans="1:36" s="229" customFormat="1" ht="15" x14ac:dyDescent="0.25">
      <c r="A53" s="196"/>
      <c r="B53" s="226" t="str">
        <f>+CONCATENATE(D70,E70,F70,G70)</f>
        <v>221313E18515O23024911100</v>
      </c>
      <c r="C53" s="232" t="s">
        <v>152</v>
      </c>
      <c r="D53" s="232" t="s">
        <v>294</v>
      </c>
      <c r="E53" s="232" t="s">
        <v>295</v>
      </c>
      <c r="F53" s="232" t="s">
        <v>228</v>
      </c>
      <c r="G53" s="232"/>
      <c r="H53" s="234" t="str">
        <f t="shared" si="11"/>
        <v>2221</v>
      </c>
      <c r="I53" s="234" t="str">
        <f t="shared" si="12"/>
        <v>1</v>
      </c>
      <c r="J53" s="234" t="str">
        <f t="shared" si="13"/>
        <v>1</v>
      </c>
      <c r="K53" s="234" t="str">
        <f t="shared" si="14"/>
        <v>00</v>
      </c>
      <c r="L53" s="233">
        <v>248000</v>
      </c>
      <c r="M53" s="238">
        <v>248000</v>
      </c>
      <c r="N53" s="233">
        <v>82665</v>
      </c>
      <c r="O53" s="233">
        <v>0</v>
      </c>
      <c r="P53" s="233">
        <v>0</v>
      </c>
      <c r="Q53" s="233">
        <f t="shared" si="15"/>
        <v>0</v>
      </c>
      <c r="R53" s="233">
        <f t="shared" si="4"/>
        <v>0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5"/>
        <v>0</v>
      </c>
      <c r="Y53" s="229" t="b">
        <f t="shared" si="6"/>
        <v>0</v>
      </c>
      <c r="Z53" s="229" t="b">
        <f t="shared" si="7"/>
        <v>0</v>
      </c>
      <c r="AA53" s="229" t="b">
        <f t="shared" si="23"/>
        <v>1</v>
      </c>
      <c r="AB53" s="230">
        <f>Q70-W53</f>
        <v>3157.75</v>
      </c>
      <c r="AE53" s="231"/>
      <c r="AG53" s="231">
        <f t="shared" si="10"/>
        <v>0</v>
      </c>
      <c r="AI53" s="236"/>
      <c r="AJ53" s="231"/>
    </row>
    <row r="54" spans="1:36" s="229" customFormat="1" ht="15" x14ac:dyDescent="0.25">
      <c r="A54" s="196"/>
      <c r="B54" s="226" t="str">
        <f>+CONCATENATE(D71,E71,F71,G71)</f>
        <v>221274K02315O23024912158</v>
      </c>
      <c r="C54" s="232" t="s">
        <v>152</v>
      </c>
      <c r="D54" s="232" t="s">
        <v>294</v>
      </c>
      <c r="E54" s="232" t="s">
        <v>295</v>
      </c>
      <c r="F54" s="232" t="s">
        <v>229</v>
      </c>
      <c r="G54" s="232"/>
      <c r="H54" s="234" t="str">
        <f t="shared" si="11"/>
        <v>2231</v>
      </c>
      <c r="I54" s="234" t="str">
        <f t="shared" si="12"/>
        <v>1</v>
      </c>
      <c r="J54" s="234" t="str">
        <f t="shared" si="13"/>
        <v>1</v>
      </c>
      <c r="K54" s="234" t="str">
        <f t="shared" si="14"/>
        <v>00</v>
      </c>
      <c r="L54" s="233">
        <v>100000</v>
      </c>
      <c r="M54" s="238">
        <v>100000</v>
      </c>
      <c r="N54" s="233">
        <v>33335</v>
      </c>
      <c r="O54" s="233">
        <v>0</v>
      </c>
      <c r="P54" s="233">
        <v>0</v>
      </c>
      <c r="Q54" s="233">
        <f t="shared" si="15"/>
        <v>0</v>
      </c>
      <c r="R54" s="233">
        <f t="shared" si="4"/>
        <v>0</v>
      </c>
      <c r="S54" s="227" t="s">
        <v>155</v>
      </c>
      <c r="T54" s="227" t="s">
        <v>154</v>
      </c>
      <c r="U54" s="227" t="s">
        <v>227</v>
      </c>
      <c r="V54" s="227"/>
      <c r="W54" s="228"/>
      <c r="X54" s="229" t="b">
        <f t="shared" si="5"/>
        <v>0</v>
      </c>
      <c r="Y54" s="229" t="b">
        <f t="shared" si="6"/>
        <v>0</v>
      </c>
      <c r="Z54" s="229" t="b">
        <f t="shared" si="7"/>
        <v>0</v>
      </c>
      <c r="AA54" s="229" t="b">
        <f t="shared" si="23"/>
        <v>1</v>
      </c>
      <c r="AB54" s="230">
        <f>Q71-W54</f>
        <v>0</v>
      </c>
      <c r="AE54" s="231"/>
      <c r="AG54" s="231">
        <f t="shared" si="10"/>
        <v>0</v>
      </c>
      <c r="AI54" s="236"/>
      <c r="AJ54" s="231"/>
    </row>
    <row r="55" spans="1:36" s="229" customFormat="1" ht="15" x14ac:dyDescent="0.25">
      <c r="A55" s="196"/>
      <c r="B55" s="226" t="str">
        <f>+CONCATENATE(D72,E72,F72,G72)</f>
        <v>242218E18815OG3025111100</v>
      </c>
      <c r="C55" s="232" t="s">
        <v>152</v>
      </c>
      <c r="D55" s="232" t="s">
        <v>296</v>
      </c>
      <c r="E55" s="232" t="s">
        <v>297</v>
      </c>
      <c r="F55" s="232" t="s">
        <v>229</v>
      </c>
      <c r="G55" s="232"/>
      <c r="H55" s="234" t="str">
        <f t="shared" si="11"/>
        <v>2231</v>
      </c>
      <c r="I55" s="234" t="str">
        <f t="shared" si="12"/>
        <v>1</v>
      </c>
      <c r="J55" s="234" t="str">
        <f t="shared" si="13"/>
        <v>1</v>
      </c>
      <c r="K55" s="234" t="str">
        <f t="shared" si="14"/>
        <v>00</v>
      </c>
      <c r="L55" s="233">
        <v>66000</v>
      </c>
      <c r="M55" s="238">
        <v>66000</v>
      </c>
      <c r="N55" s="233">
        <v>22000</v>
      </c>
      <c r="O55" s="233">
        <v>0</v>
      </c>
      <c r="P55" s="233">
        <v>0</v>
      </c>
      <c r="Q55" s="233">
        <f t="shared" si="15"/>
        <v>0</v>
      </c>
      <c r="R55" s="233">
        <f t="shared" si="4"/>
        <v>0</v>
      </c>
      <c r="S55" s="227" t="s">
        <v>160</v>
      </c>
      <c r="T55" s="227" t="s">
        <v>161</v>
      </c>
      <c r="U55" s="227" t="s">
        <v>228</v>
      </c>
      <c r="V55" s="227"/>
      <c r="W55" s="228"/>
      <c r="X55" s="229" t="b">
        <f t="shared" si="5"/>
        <v>0</v>
      </c>
      <c r="Y55" s="229" t="b">
        <f t="shared" si="6"/>
        <v>0</v>
      </c>
      <c r="Z55" s="229" t="b">
        <f t="shared" si="7"/>
        <v>0</v>
      </c>
      <c r="AA55" s="229" t="b">
        <f t="shared" si="23"/>
        <v>1</v>
      </c>
      <c r="AB55" s="230">
        <f>Q72-W55</f>
        <v>0</v>
      </c>
      <c r="AE55" s="231"/>
      <c r="AG55" s="231">
        <f t="shared" si="10"/>
        <v>0</v>
      </c>
      <c r="AI55" s="236"/>
      <c r="AJ55" s="231"/>
    </row>
    <row r="56" spans="1:36" s="229" customFormat="1" ht="15" x14ac:dyDescent="0.25">
      <c r="A56" s="196"/>
      <c r="B56" s="226" t="e">
        <f>+CONCATENATE(#REF!,#REF!,#REF!,#REF!)</f>
        <v>#REF!</v>
      </c>
      <c r="C56" s="232" t="s">
        <v>152</v>
      </c>
      <c r="D56" s="232" t="s">
        <v>294</v>
      </c>
      <c r="E56" s="232" t="s">
        <v>295</v>
      </c>
      <c r="F56" s="232" t="s">
        <v>288</v>
      </c>
      <c r="G56" s="232"/>
      <c r="H56" s="234" t="str">
        <f t="shared" si="11"/>
        <v>2311</v>
      </c>
      <c r="I56" s="234" t="str">
        <f t="shared" si="12"/>
        <v>1</v>
      </c>
      <c r="J56" s="234" t="str">
        <f t="shared" si="13"/>
        <v>1</v>
      </c>
      <c r="K56" s="234" t="str">
        <f t="shared" si="14"/>
        <v>00</v>
      </c>
      <c r="L56" s="233">
        <v>200000</v>
      </c>
      <c r="M56" s="238">
        <v>200000</v>
      </c>
      <c r="N56" s="233">
        <v>66665</v>
      </c>
      <c r="O56" s="233">
        <v>0</v>
      </c>
      <c r="P56" s="233">
        <v>0</v>
      </c>
      <c r="Q56" s="233">
        <f t="shared" si="15"/>
        <v>0</v>
      </c>
      <c r="R56" s="233">
        <f t="shared" si="4"/>
        <v>0</v>
      </c>
      <c r="S56" s="227" t="s">
        <v>160</v>
      </c>
      <c r="T56" s="227" t="s">
        <v>161</v>
      </c>
      <c r="U56" s="227" t="s">
        <v>229</v>
      </c>
      <c r="V56" s="227"/>
      <c r="W56" s="228"/>
      <c r="X56" s="229" t="b">
        <f t="shared" si="5"/>
        <v>0</v>
      </c>
      <c r="Y56" s="229" t="b">
        <f t="shared" si="6"/>
        <v>0</v>
      </c>
      <c r="Z56" s="229" t="b">
        <f t="shared" si="7"/>
        <v>0</v>
      </c>
      <c r="AA56" s="229" t="b">
        <f t="shared" si="23"/>
        <v>1</v>
      </c>
      <c r="AB56" s="230" t="e">
        <f>#REF!-W56</f>
        <v>#REF!</v>
      </c>
      <c r="AE56" s="231"/>
      <c r="AG56" s="231">
        <f t="shared" si="10"/>
        <v>0</v>
      </c>
      <c r="AI56" s="236"/>
      <c r="AJ56" s="231"/>
    </row>
    <row r="57" spans="1:36" s="229" customFormat="1" ht="15" x14ac:dyDescent="0.25">
      <c r="A57" s="196"/>
      <c r="B57" s="226" t="str">
        <f>+CONCATENATE(D74,E74,F74,G74)</f>
        <v>172002N00115O23025311100</v>
      </c>
      <c r="C57" s="232" t="s">
        <v>152</v>
      </c>
      <c r="D57" s="232" t="s">
        <v>296</v>
      </c>
      <c r="E57" s="232" t="s">
        <v>295</v>
      </c>
      <c r="F57" s="232" t="s">
        <v>288</v>
      </c>
      <c r="G57" s="232"/>
      <c r="H57" s="234" t="str">
        <f t="shared" si="11"/>
        <v>2311</v>
      </c>
      <c r="I57" s="234" t="str">
        <f t="shared" si="12"/>
        <v>1</v>
      </c>
      <c r="J57" s="234" t="str">
        <f t="shared" si="13"/>
        <v>1</v>
      </c>
      <c r="K57" s="234" t="str">
        <f t="shared" si="14"/>
        <v>00</v>
      </c>
      <c r="L57" s="233">
        <v>4000000</v>
      </c>
      <c r="M57" s="238">
        <v>4000000</v>
      </c>
      <c r="N57" s="233">
        <v>1333335</v>
      </c>
      <c r="O57" s="233">
        <v>422000</v>
      </c>
      <c r="P57" s="233">
        <v>844000</v>
      </c>
      <c r="Q57" s="233">
        <f t="shared" si="15"/>
        <v>1266000</v>
      </c>
      <c r="R57" s="233">
        <f t="shared" si="4"/>
        <v>1266000</v>
      </c>
      <c r="S57" s="227" t="s">
        <v>160</v>
      </c>
      <c r="T57" s="227" t="s">
        <v>171</v>
      </c>
      <c r="U57" s="227" t="s">
        <v>288</v>
      </c>
      <c r="V57" s="227"/>
      <c r="W57" s="228"/>
      <c r="X57" s="229" t="b">
        <f t="shared" si="5"/>
        <v>0</v>
      </c>
      <c r="Y57" s="229" t="b">
        <f t="shared" si="6"/>
        <v>0</v>
      </c>
      <c r="Z57" s="229" t="b">
        <f t="shared" si="7"/>
        <v>1</v>
      </c>
      <c r="AA57" s="229" t="b">
        <f t="shared" si="23"/>
        <v>1</v>
      </c>
      <c r="AB57" s="230">
        <f>Q74-W57</f>
        <v>0</v>
      </c>
      <c r="AE57" s="231"/>
      <c r="AG57" s="231">
        <f t="shared" si="10"/>
        <v>0</v>
      </c>
      <c r="AI57" s="236"/>
      <c r="AJ57" s="231"/>
    </row>
    <row r="58" spans="1:36" s="229" customFormat="1" ht="15" x14ac:dyDescent="0.25">
      <c r="A58" s="196"/>
      <c r="B58" s="226" t="str">
        <f>+CONCATENATE(D132,E132,F132,G132)</f>
        <v>242218E18815O230244121A7</v>
      </c>
      <c r="C58" s="232" t="s">
        <v>152</v>
      </c>
      <c r="D58" s="232" t="s">
        <v>296</v>
      </c>
      <c r="E58" s="232" t="s">
        <v>297</v>
      </c>
      <c r="F58" s="232" t="s">
        <v>288</v>
      </c>
      <c r="G58" s="232"/>
      <c r="H58" s="234" t="str">
        <f t="shared" si="11"/>
        <v>2311</v>
      </c>
      <c r="I58" s="234" t="str">
        <f t="shared" si="12"/>
        <v>1</v>
      </c>
      <c r="J58" s="234" t="str">
        <f t="shared" si="13"/>
        <v>1</v>
      </c>
      <c r="K58" s="234" t="str">
        <f t="shared" si="14"/>
        <v>00</v>
      </c>
      <c r="L58" s="233">
        <v>200000</v>
      </c>
      <c r="M58" s="238">
        <v>200000</v>
      </c>
      <c r="N58" s="233">
        <v>66665</v>
      </c>
      <c r="O58" s="233">
        <v>0</v>
      </c>
      <c r="P58" s="233">
        <v>0</v>
      </c>
      <c r="Q58" s="233">
        <f t="shared" si="15"/>
        <v>0</v>
      </c>
      <c r="R58" s="233">
        <f t="shared" si="4"/>
        <v>0</v>
      </c>
      <c r="S58" s="227" t="s">
        <v>160</v>
      </c>
      <c r="T58" s="227" t="s">
        <v>161</v>
      </c>
      <c r="U58" s="227" t="s">
        <v>288</v>
      </c>
      <c r="V58" s="227"/>
      <c r="W58" s="228"/>
      <c r="X58" s="229" t="b">
        <f t="shared" si="5"/>
        <v>0</v>
      </c>
      <c r="Y58" s="229" t="b">
        <f t="shared" si="6"/>
        <v>0</v>
      </c>
      <c r="Z58" s="229" t="b">
        <f t="shared" si="7"/>
        <v>1</v>
      </c>
      <c r="AA58" s="229" t="b">
        <f t="shared" si="23"/>
        <v>1</v>
      </c>
      <c r="AB58" s="230">
        <f>Q75-W58</f>
        <v>0</v>
      </c>
      <c r="AE58" s="231"/>
      <c r="AG58" s="231">
        <f t="shared" si="10"/>
        <v>0</v>
      </c>
      <c r="AI58" s="236"/>
      <c r="AJ58" s="231"/>
    </row>
    <row r="59" spans="1:36" s="229" customFormat="1" ht="15" x14ac:dyDescent="0.25">
      <c r="A59" s="196"/>
      <c r="B59" s="226" t="str">
        <f>+CONCATENATE(D76,E76,F76,G76)</f>
        <v>226321E18715OG3025311100</v>
      </c>
      <c r="C59" s="232" t="s">
        <v>152</v>
      </c>
      <c r="D59" s="232" t="s">
        <v>296</v>
      </c>
      <c r="E59" s="232" t="s">
        <v>297</v>
      </c>
      <c r="F59" s="232" t="s">
        <v>307</v>
      </c>
      <c r="G59" s="232"/>
      <c r="H59" s="234" t="str">
        <f t="shared" si="11"/>
        <v>2341</v>
      </c>
      <c r="I59" s="234" t="str">
        <f t="shared" si="12"/>
        <v>1</v>
      </c>
      <c r="J59" s="234" t="str">
        <f t="shared" si="13"/>
        <v>1</v>
      </c>
      <c r="K59" s="234" t="str">
        <f t="shared" si="14"/>
        <v>00</v>
      </c>
      <c r="L59" s="233">
        <v>1600</v>
      </c>
      <c r="M59" s="238">
        <v>1600</v>
      </c>
      <c r="N59" s="233">
        <v>535</v>
      </c>
      <c r="O59" s="233">
        <v>0</v>
      </c>
      <c r="P59" s="233">
        <v>0</v>
      </c>
      <c r="Q59" s="233">
        <f t="shared" si="15"/>
        <v>0</v>
      </c>
      <c r="R59" s="233">
        <f t="shared" si="4"/>
        <v>0</v>
      </c>
      <c r="S59" s="227" t="s">
        <v>160</v>
      </c>
      <c r="T59" s="227" t="s">
        <v>164</v>
      </c>
      <c r="U59" s="227" t="s">
        <v>288</v>
      </c>
      <c r="V59" s="227"/>
      <c r="W59" s="228"/>
      <c r="X59" s="229" t="b">
        <f t="shared" si="5"/>
        <v>0</v>
      </c>
      <c r="Y59" s="229" t="b">
        <f t="shared" si="6"/>
        <v>0</v>
      </c>
      <c r="Z59" s="229" t="b">
        <f t="shared" si="7"/>
        <v>0</v>
      </c>
      <c r="AA59" s="229" t="b">
        <f t="shared" si="23"/>
        <v>1</v>
      </c>
      <c r="AB59" s="230">
        <f>Q76-W59</f>
        <v>0</v>
      </c>
      <c r="AE59" s="231"/>
      <c r="AG59" s="231">
        <f t="shared" si="10"/>
        <v>0</v>
      </c>
      <c r="AI59" s="236"/>
      <c r="AJ59" s="231"/>
    </row>
    <row r="60" spans="1:36" s="229" customFormat="1" ht="15" x14ac:dyDescent="0.25">
      <c r="A60" s="196"/>
      <c r="B60" s="226"/>
      <c r="C60" s="232" t="s">
        <v>152</v>
      </c>
      <c r="D60" s="232" t="s">
        <v>308</v>
      </c>
      <c r="E60" s="232" t="s">
        <v>295</v>
      </c>
      <c r="F60" s="232" t="s">
        <v>367</v>
      </c>
      <c r="G60" s="232"/>
      <c r="H60" s="234" t="str">
        <f t="shared" si="11"/>
        <v>2341</v>
      </c>
      <c r="I60" s="234" t="str">
        <f t="shared" si="12"/>
        <v>2</v>
      </c>
      <c r="J60" s="234" t="str">
        <f t="shared" si="13"/>
        <v>1</v>
      </c>
      <c r="K60" s="234" t="str">
        <f t="shared" si="14"/>
        <v>58</v>
      </c>
      <c r="L60" s="233">
        <v>0</v>
      </c>
      <c r="M60" s="238">
        <v>3840000</v>
      </c>
      <c r="N60" s="233">
        <v>3840000</v>
      </c>
      <c r="O60" s="233">
        <v>604963.19999999995</v>
      </c>
      <c r="P60" s="233">
        <v>0</v>
      </c>
      <c r="Q60" s="233">
        <f t="shared" si="15"/>
        <v>604963.19999999995</v>
      </c>
      <c r="R60" s="233">
        <f t="shared" si="4"/>
        <v>604963.19999999995</v>
      </c>
      <c r="S60" s="227" t="s">
        <v>149</v>
      </c>
      <c r="T60" s="227" t="s">
        <v>169</v>
      </c>
      <c r="U60" s="227" t="s">
        <v>230</v>
      </c>
      <c r="V60" s="227"/>
      <c r="W60" s="228"/>
      <c r="X60" s="229" t="b">
        <f t="shared" si="5"/>
        <v>0</v>
      </c>
      <c r="Y60" s="229" t="b">
        <f t="shared" si="6"/>
        <v>0</v>
      </c>
      <c r="Z60" s="229" t="b">
        <f t="shared" si="7"/>
        <v>0</v>
      </c>
      <c r="AA60" s="229" t="b">
        <f t="shared" ref="AA60:AA61" si="25">+V60=G60</f>
        <v>1</v>
      </c>
      <c r="AB60" s="230"/>
      <c r="AE60" s="231"/>
      <c r="AG60" s="231">
        <f t="shared" si="10"/>
        <v>-3840000</v>
      </c>
      <c r="AI60" s="236"/>
      <c r="AJ60" s="231"/>
    </row>
    <row r="61" spans="1:36" s="229" customFormat="1" ht="15" x14ac:dyDescent="0.25">
      <c r="A61" s="196"/>
      <c r="B61" s="226" t="str">
        <f>+CONCATENATE(D78,E78,F78,G78)</f>
        <v>172002N00115O23025411100</v>
      </c>
      <c r="C61" s="232" t="s">
        <v>152</v>
      </c>
      <c r="D61" s="232" t="s">
        <v>294</v>
      </c>
      <c r="E61" s="232" t="s">
        <v>295</v>
      </c>
      <c r="F61" s="232" t="s">
        <v>231</v>
      </c>
      <c r="G61" s="232"/>
      <c r="H61" s="234" t="str">
        <f t="shared" si="11"/>
        <v>2351</v>
      </c>
      <c r="I61" s="234" t="str">
        <f t="shared" si="12"/>
        <v>1</v>
      </c>
      <c r="J61" s="234" t="str">
        <f t="shared" si="13"/>
        <v>1</v>
      </c>
      <c r="K61" s="234" t="str">
        <f t="shared" si="14"/>
        <v>00</v>
      </c>
      <c r="L61" s="233">
        <v>100000</v>
      </c>
      <c r="M61" s="238">
        <v>100000</v>
      </c>
      <c r="N61" s="233">
        <v>33335</v>
      </c>
      <c r="O61" s="233">
        <v>0</v>
      </c>
      <c r="P61" s="233">
        <v>0</v>
      </c>
      <c r="Q61" s="233">
        <f t="shared" si="15"/>
        <v>0</v>
      </c>
      <c r="R61" s="233">
        <f t="shared" si="4"/>
        <v>0</v>
      </c>
      <c r="S61" s="227" t="s">
        <v>147</v>
      </c>
      <c r="T61" s="227" t="s">
        <v>169</v>
      </c>
      <c r="U61" s="227" t="s">
        <v>230</v>
      </c>
      <c r="V61" s="227"/>
      <c r="W61" s="228"/>
      <c r="X61" s="229" t="b">
        <f t="shared" si="5"/>
        <v>0</v>
      </c>
      <c r="Y61" s="229" t="b">
        <f t="shared" si="6"/>
        <v>0</v>
      </c>
      <c r="Z61" s="229" t="b">
        <f t="shared" si="7"/>
        <v>0</v>
      </c>
      <c r="AA61" s="229" t="b">
        <f t="shared" si="25"/>
        <v>1</v>
      </c>
      <c r="AB61" s="230">
        <f>Q78-W61</f>
        <v>0</v>
      </c>
      <c r="AE61" s="231"/>
      <c r="AG61" s="231">
        <f t="shared" si="10"/>
        <v>0</v>
      </c>
      <c r="AI61" s="236"/>
      <c r="AJ61" s="231"/>
    </row>
    <row r="62" spans="1:36" s="229" customFormat="1" ht="15" x14ac:dyDescent="0.25">
      <c r="A62" s="196"/>
      <c r="B62" s="226" t="str">
        <f>+CONCATENATE(D80,E80,F80,G80)</f>
        <v>216089E19015O23025411100</v>
      </c>
      <c r="C62" s="232" t="s">
        <v>152</v>
      </c>
      <c r="D62" s="232" t="s">
        <v>298</v>
      </c>
      <c r="E62" s="232" t="s">
        <v>295</v>
      </c>
      <c r="F62" s="232" t="s">
        <v>231</v>
      </c>
      <c r="G62" s="232"/>
      <c r="H62" s="234" t="str">
        <f t="shared" si="11"/>
        <v>2351</v>
      </c>
      <c r="I62" s="234" t="str">
        <f t="shared" si="12"/>
        <v>1</v>
      </c>
      <c r="J62" s="234" t="str">
        <f t="shared" si="13"/>
        <v>1</v>
      </c>
      <c r="K62" s="234" t="str">
        <f t="shared" si="14"/>
        <v>00</v>
      </c>
      <c r="L62" s="233">
        <v>68388</v>
      </c>
      <c r="M62" s="238">
        <v>68388</v>
      </c>
      <c r="N62" s="233">
        <v>22795</v>
      </c>
      <c r="O62" s="233">
        <v>0</v>
      </c>
      <c r="P62" s="233">
        <v>0</v>
      </c>
      <c r="Q62" s="233">
        <f t="shared" si="15"/>
        <v>0</v>
      </c>
      <c r="R62" s="233">
        <f t="shared" si="4"/>
        <v>0</v>
      </c>
      <c r="S62" s="227" t="s">
        <v>140</v>
      </c>
      <c r="T62" s="227" t="s">
        <v>161</v>
      </c>
      <c r="U62" s="227" t="s">
        <v>231</v>
      </c>
      <c r="V62" s="227"/>
      <c r="W62" s="228"/>
      <c r="X62" s="229" t="b">
        <f t="shared" si="5"/>
        <v>0</v>
      </c>
      <c r="Y62" s="229" t="b">
        <f t="shared" si="6"/>
        <v>0</v>
      </c>
      <c r="Z62" s="229" t="b">
        <f t="shared" si="7"/>
        <v>1</v>
      </c>
      <c r="AA62" s="229" t="b">
        <f t="shared" ref="AA62:AA65" si="26">+V62=G62</f>
        <v>1</v>
      </c>
      <c r="AB62" s="230">
        <f>Q80-W62</f>
        <v>0</v>
      </c>
      <c r="AE62" s="231"/>
      <c r="AG62" s="231">
        <f t="shared" si="10"/>
        <v>0</v>
      </c>
      <c r="AI62" s="236"/>
      <c r="AJ62" s="231"/>
    </row>
    <row r="63" spans="1:36" s="229" customFormat="1" ht="15" x14ac:dyDescent="0.25">
      <c r="A63" s="196"/>
      <c r="B63" s="226" t="str">
        <f>+CONCATENATE(D81,E81,F81,G81)</f>
        <v>216089E19015OG3025411100</v>
      </c>
      <c r="C63" s="232" t="s">
        <v>152</v>
      </c>
      <c r="D63" s="232" t="s">
        <v>296</v>
      </c>
      <c r="E63" s="232" t="s">
        <v>297</v>
      </c>
      <c r="F63" s="232" t="s">
        <v>232</v>
      </c>
      <c r="G63" s="232"/>
      <c r="H63" s="234" t="str">
        <f t="shared" si="11"/>
        <v>2371</v>
      </c>
      <c r="I63" s="234" t="str">
        <f t="shared" si="12"/>
        <v>1</v>
      </c>
      <c r="J63" s="234" t="str">
        <f t="shared" si="13"/>
        <v>1</v>
      </c>
      <c r="K63" s="234" t="str">
        <f t="shared" si="14"/>
        <v>00</v>
      </c>
      <c r="L63" s="233">
        <v>4000</v>
      </c>
      <c r="M63" s="238">
        <v>4000</v>
      </c>
      <c r="N63" s="233">
        <v>1335</v>
      </c>
      <c r="O63" s="233">
        <v>0</v>
      </c>
      <c r="P63" s="233">
        <v>0</v>
      </c>
      <c r="Q63" s="233">
        <f t="shared" si="15"/>
        <v>0</v>
      </c>
      <c r="R63" s="233">
        <f t="shared" si="4"/>
        <v>0</v>
      </c>
      <c r="S63" s="227" t="s">
        <v>140</v>
      </c>
      <c r="T63" s="227" t="s">
        <v>161</v>
      </c>
      <c r="U63" s="227" t="s">
        <v>232</v>
      </c>
      <c r="V63" s="227"/>
      <c r="W63" s="228"/>
      <c r="X63" s="229" t="b">
        <f t="shared" si="5"/>
        <v>0</v>
      </c>
      <c r="Y63" s="229" t="b">
        <f t="shared" si="6"/>
        <v>0</v>
      </c>
      <c r="Z63" s="229" t="b">
        <f t="shared" si="7"/>
        <v>1</v>
      </c>
      <c r="AA63" s="229" t="b">
        <f t="shared" si="26"/>
        <v>1</v>
      </c>
      <c r="AB63" s="230">
        <f>Q81-W63</f>
        <v>0</v>
      </c>
      <c r="AE63" s="231"/>
      <c r="AG63" s="231">
        <f t="shared" si="10"/>
        <v>0</v>
      </c>
      <c r="AI63" s="236"/>
      <c r="AJ63" s="231"/>
    </row>
    <row r="64" spans="1:36" s="229" customFormat="1" ht="15" x14ac:dyDescent="0.25">
      <c r="A64" s="196"/>
      <c r="B64" s="226" t="str">
        <f>+CONCATENATE(D82,E82,F82,G82)</f>
        <v>226321E18715OG3025411100</v>
      </c>
      <c r="C64" s="232" t="s">
        <v>152</v>
      </c>
      <c r="D64" s="232" t="s">
        <v>294</v>
      </c>
      <c r="E64" s="232" t="s">
        <v>295</v>
      </c>
      <c r="F64" s="232" t="s">
        <v>234</v>
      </c>
      <c r="G64" s="232"/>
      <c r="H64" s="234" t="str">
        <f t="shared" si="11"/>
        <v>2419</v>
      </c>
      <c r="I64" s="234" t="str">
        <f t="shared" si="12"/>
        <v>1</v>
      </c>
      <c r="J64" s="234" t="str">
        <f t="shared" si="13"/>
        <v>1</v>
      </c>
      <c r="K64" s="234" t="str">
        <f t="shared" si="14"/>
        <v>00</v>
      </c>
      <c r="L64" s="233">
        <v>0</v>
      </c>
      <c r="M64" s="238">
        <v>20000</v>
      </c>
      <c r="N64" s="233">
        <v>20000</v>
      </c>
      <c r="O64" s="233">
        <v>0</v>
      </c>
      <c r="P64" s="233">
        <v>20000</v>
      </c>
      <c r="Q64" s="233">
        <f t="shared" si="15"/>
        <v>20000</v>
      </c>
      <c r="R64" s="233">
        <f t="shared" si="4"/>
        <v>20000</v>
      </c>
      <c r="S64" s="227" t="s">
        <v>160</v>
      </c>
      <c r="T64" s="227" t="s">
        <v>161</v>
      </c>
      <c r="U64" s="227" t="s">
        <v>232</v>
      </c>
      <c r="V64" s="227"/>
      <c r="W64" s="228"/>
      <c r="X64" s="229" t="b">
        <f t="shared" si="5"/>
        <v>0</v>
      </c>
      <c r="Y64" s="229" t="b">
        <f t="shared" si="6"/>
        <v>0</v>
      </c>
      <c r="Z64" s="229" t="b">
        <f t="shared" si="7"/>
        <v>0</v>
      </c>
      <c r="AA64" s="229" t="b">
        <f t="shared" si="26"/>
        <v>1</v>
      </c>
      <c r="AB64" s="230">
        <f>Q82-W64</f>
        <v>0</v>
      </c>
      <c r="AE64" s="231"/>
      <c r="AG64" s="231">
        <f t="shared" si="10"/>
        <v>-20000</v>
      </c>
      <c r="AI64" s="236"/>
      <c r="AJ64" s="231"/>
    </row>
    <row r="65" spans="1:36" s="229" customFormat="1" ht="15" x14ac:dyDescent="0.25">
      <c r="A65" s="196"/>
      <c r="B65" s="226" t="str">
        <f>+CONCATENATE(D84,E84,F84,G84)</f>
        <v>268324S22915O23025411100</v>
      </c>
      <c r="C65" s="232" t="s">
        <v>152</v>
      </c>
      <c r="D65" s="232" t="s">
        <v>294</v>
      </c>
      <c r="E65" s="232" t="s">
        <v>295</v>
      </c>
      <c r="F65" s="232" t="s">
        <v>240</v>
      </c>
      <c r="G65" s="232"/>
      <c r="H65" s="234" t="str">
        <f t="shared" si="11"/>
        <v>2441</v>
      </c>
      <c r="I65" s="234" t="str">
        <f t="shared" si="12"/>
        <v>1</v>
      </c>
      <c r="J65" s="234" t="str">
        <f t="shared" si="13"/>
        <v>1</v>
      </c>
      <c r="K65" s="234" t="str">
        <f t="shared" si="14"/>
        <v>00</v>
      </c>
      <c r="L65" s="233">
        <v>0</v>
      </c>
      <c r="M65" s="238">
        <v>35806.01</v>
      </c>
      <c r="N65" s="233">
        <v>20000.02</v>
      </c>
      <c r="O65" s="233">
        <v>0</v>
      </c>
      <c r="P65" s="233">
        <v>20000.02</v>
      </c>
      <c r="Q65" s="233">
        <f t="shared" si="15"/>
        <v>20000.02</v>
      </c>
      <c r="R65" s="233">
        <f t="shared" si="4"/>
        <v>20000.02</v>
      </c>
      <c r="S65" s="227" t="s">
        <v>160</v>
      </c>
      <c r="T65" s="227" t="s">
        <v>161</v>
      </c>
      <c r="U65" s="227" t="s">
        <v>233</v>
      </c>
      <c r="V65" s="227"/>
      <c r="W65" s="228"/>
      <c r="X65" s="229" t="b">
        <f t="shared" si="5"/>
        <v>0</v>
      </c>
      <c r="Y65" s="229" t="b">
        <f t="shared" si="6"/>
        <v>0</v>
      </c>
      <c r="Z65" s="229" t="b">
        <f t="shared" si="7"/>
        <v>0</v>
      </c>
      <c r="AA65" s="229" t="b">
        <f t="shared" si="26"/>
        <v>1</v>
      </c>
      <c r="AB65" s="230">
        <f>Q84-W65</f>
        <v>0</v>
      </c>
      <c r="AE65" s="231"/>
      <c r="AG65" s="231">
        <f t="shared" si="10"/>
        <v>-35806.01</v>
      </c>
      <c r="AI65" s="236"/>
      <c r="AJ65" s="231"/>
    </row>
    <row r="66" spans="1:36" s="229" customFormat="1" ht="15" x14ac:dyDescent="0.25">
      <c r="A66" s="196"/>
      <c r="B66" s="226"/>
      <c r="C66" s="232" t="s">
        <v>152</v>
      </c>
      <c r="D66" s="232" t="s">
        <v>294</v>
      </c>
      <c r="E66" s="232" t="s">
        <v>295</v>
      </c>
      <c r="F66" s="232" t="s">
        <v>243</v>
      </c>
      <c r="G66" s="232"/>
      <c r="H66" s="234" t="str">
        <f t="shared" si="11"/>
        <v>2461</v>
      </c>
      <c r="I66" s="234" t="str">
        <f t="shared" si="12"/>
        <v>1</v>
      </c>
      <c r="J66" s="234" t="str">
        <f t="shared" si="13"/>
        <v>1</v>
      </c>
      <c r="K66" s="234" t="str">
        <f t="shared" si="14"/>
        <v>00</v>
      </c>
      <c r="L66" s="233">
        <v>0</v>
      </c>
      <c r="M66" s="238">
        <v>103717.02</v>
      </c>
      <c r="N66" s="233">
        <v>31691.03</v>
      </c>
      <c r="O66" s="233">
        <v>0</v>
      </c>
      <c r="P66" s="233">
        <v>31691.03</v>
      </c>
      <c r="Q66" s="233">
        <f t="shared" si="15"/>
        <v>31691.03</v>
      </c>
      <c r="R66" s="233">
        <f t="shared" si="4"/>
        <v>31691.03</v>
      </c>
      <c r="S66" s="227" t="s">
        <v>153</v>
      </c>
      <c r="T66" s="227" t="s">
        <v>290</v>
      </c>
      <c r="U66" s="227" t="s">
        <v>234</v>
      </c>
      <c r="V66" s="227"/>
      <c r="W66" s="228"/>
      <c r="X66" s="229" t="b">
        <f t="shared" si="5"/>
        <v>0</v>
      </c>
      <c r="Y66" s="229" t="b">
        <f t="shared" si="6"/>
        <v>0</v>
      </c>
      <c r="Z66" s="229" t="b">
        <f t="shared" si="7"/>
        <v>0</v>
      </c>
      <c r="AA66" s="229" t="b">
        <f t="shared" ref="AA66:AA67" si="27">+V66=G66</f>
        <v>1</v>
      </c>
      <c r="AB66" s="230"/>
      <c r="AE66" s="231"/>
      <c r="AG66" s="231">
        <f t="shared" si="10"/>
        <v>-103717.02</v>
      </c>
      <c r="AI66" s="236"/>
      <c r="AJ66" s="231"/>
    </row>
    <row r="67" spans="1:36" s="229" customFormat="1" ht="15" x14ac:dyDescent="0.25">
      <c r="A67" s="196"/>
      <c r="B67" s="226" t="str">
        <f>+CONCATENATE(D85,E85,F85,G85)</f>
        <v>221313E18515O23025611100</v>
      </c>
      <c r="C67" s="232" t="s">
        <v>152</v>
      </c>
      <c r="D67" s="232" t="s">
        <v>294</v>
      </c>
      <c r="E67" s="232" t="s">
        <v>295</v>
      </c>
      <c r="F67" s="232" t="s">
        <v>245</v>
      </c>
      <c r="G67" s="232"/>
      <c r="H67" s="234" t="str">
        <f t="shared" si="11"/>
        <v>2471</v>
      </c>
      <c r="I67" s="234" t="str">
        <f t="shared" si="12"/>
        <v>1</v>
      </c>
      <c r="J67" s="234" t="str">
        <f t="shared" si="13"/>
        <v>1</v>
      </c>
      <c r="K67" s="234" t="str">
        <f t="shared" si="14"/>
        <v>00</v>
      </c>
      <c r="L67" s="233">
        <v>0</v>
      </c>
      <c r="M67" s="238">
        <v>9665.34</v>
      </c>
      <c r="N67" s="233">
        <v>0</v>
      </c>
      <c r="O67" s="233">
        <v>0</v>
      </c>
      <c r="P67" s="233">
        <v>0</v>
      </c>
      <c r="Q67" s="233">
        <f t="shared" si="15"/>
        <v>0</v>
      </c>
      <c r="R67" s="233">
        <f t="shared" si="4"/>
        <v>0</v>
      </c>
      <c r="S67" s="227" t="s">
        <v>153</v>
      </c>
      <c r="T67" s="227" t="s">
        <v>154</v>
      </c>
      <c r="U67" s="227" t="s">
        <v>234</v>
      </c>
      <c r="V67" s="227"/>
      <c r="W67" s="228"/>
      <c r="X67" s="229" t="b">
        <f t="shared" ref="X67:X125" si="28">+S67=D67</f>
        <v>0</v>
      </c>
      <c r="Y67" s="229" t="b">
        <f t="shared" ref="Y67:Y125" si="29">+T67=E67</f>
        <v>0</v>
      </c>
      <c r="Z67" s="229" t="b">
        <f t="shared" ref="Z67:Z125" si="30">+U67=F67</f>
        <v>0</v>
      </c>
      <c r="AA67" s="229" t="b">
        <f t="shared" si="27"/>
        <v>1</v>
      </c>
      <c r="AB67" s="230">
        <f>Q85-W67</f>
        <v>19836</v>
      </c>
      <c r="AE67" s="231"/>
      <c r="AG67" s="231">
        <f t="shared" si="10"/>
        <v>-9665.34</v>
      </c>
      <c r="AI67" s="236"/>
      <c r="AJ67" s="231"/>
    </row>
    <row r="68" spans="1:36" s="229" customFormat="1" ht="15" x14ac:dyDescent="0.25">
      <c r="A68" s="196"/>
      <c r="B68" s="226" t="str">
        <f>+CONCATENATE(D87,E87,F87,G87)</f>
        <v>221313E18515O23026112100</v>
      </c>
      <c r="C68" s="232" t="s">
        <v>152</v>
      </c>
      <c r="D68" s="232" t="s">
        <v>294</v>
      </c>
      <c r="E68" s="232" t="s">
        <v>295</v>
      </c>
      <c r="F68" s="232" t="s">
        <v>247</v>
      </c>
      <c r="G68" s="232"/>
      <c r="H68" s="234" t="str">
        <f t="shared" si="11"/>
        <v>2481</v>
      </c>
      <c r="I68" s="234" t="str">
        <f t="shared" si="12"/>
        <v>1</v>
      </c>
      <c r="J68" s="234" t="str">
        <f t="shared" si="13"/>
        <v>1</v>
      </c>
      <c r="K68" s="234" t="str">
        <f t="shared" si="14"/>
        <v>00</v>
      </c>
      <c r="L68" s="233">
        <v>0</v>
      </c>
      <c r="M68" s="238">
        <v>15544</v>
      </c>
      <c r="N68" s="233">
        <v>0</v>
      </c>
      <c r="O68" s="233">
        <v>0</v>
      </c>
      <c r="P68" s="233">
        <v>0</v>
      </c>
      <c r="Q68" s="233">
        <f t="shared" si="15"/>
        <v>0</v>
      </c>
      <c r="R68" s="233">
        <f t="shared" si="4"/>
        <v>0</v>
      </c>
      <c r="S68" s="227" t="s">
        <v>140</v>
      </c>
      <c r="T68" s="227" t="s">
        <v>161</v>
      </c>
      <c r="U68" s="227" t="s">
        <v>234</v>
      </c>
      <c r="V68" s="227"/>
      <c r="W68" s="228"/>
      <c r="X68" s="229" t="b">
        <f t="shared" si="28"/>
        <v>0</v>
      </c>
      <c r="Y68" s="229" t="b">
        <f t="shared" si="29"/>
        <v>0</v>
      </c>
      <c r="Z68" s="229" t="b">
        <f t="shared" si="30"/>
        <v>0</v>
      </c>
      <c r="AA68" s="229" t="b">
        <f t="shared" ref="AA68:AA76" si="31">+V68=G68</f>
        <v>1</v>
      </c>
      <c r="AB68" s="230">
        <f>Q87-W68</f>
        <v>0</v>
      </c>
      <c r="AE68" s="231"/>
      <c r="AG68" s="231">
        <f t="shared" ref="AG68:AG126" si="32">L68-M68</f>
        <v>-15544</v>
      </c>
      <c r="AI68" s="236"/>
      <c r="AJ68" s="231"/>
    </row>
    <row r="69" spans="1:36" s="229" customFormat="1" ht="15" x14ac:dyDescent="0.25">
      <c r="A69" s="196"/>
      <c r="B69" s="226" t="str">
        <f>+CONCATENATE(D88,E88,F88,G88)</f>
        <v>226321E18715OG3026112100</v>
      </c>
      <c r="C69" s="232" t="s">
        <v>152</v>
      </c>
      <c r="D69" s="232" t="s">
        <v>302</v>
      </c>
      <c r="E69" s="232" t="s">
        <v>304</v>
      </c>
      <c r="F69" s="232" t="s">
        <v>247</v>
      </c>
      <c r="G69" s="232"/>
      <c r="H69" s="234" t="str">
        <f t="shared" si="11"/>
        <v>2481</v>
      </c>
      <c r="I69" s="234" t="str">
        <f t="shared" si="12"/>
        <v>1</v>
      </c>
      <c r="J69" s="234" t="str">
        <f t="shared" si="13"/>
        <v>1</v>
      </c>
      <c r="K69" s="234" t="str">
        <f t="shared" si="14"/>
        <v>00</v>
      </c>
      <c r="L69" s="233">
        <v>0</v>
      </c>
      <c r="M69" s="238">
        <v>3437</v>
      </c>
      <c r="N69" s="233">
        <v>3437</v>
      </c>
      <c r="O69" s="233">
        <v>0</v>
      </c>
      <c r="P69" s="233">
        <v>0</v>
      </c>
      <c r="Q69" s="233">
        <f t="shared" si="15"/>
        <v>0</v>
      </c>
      <c r="R69" s="233">
        <f t="shared" si="4"/>
        <v>0</v>
      </c>
      <c r="S69" s="227" t="s">
        <v>155</v>
      </c>
      <c r="T69" s="227" t="s">
        <v>154</v>
      </c>
      <c r="U69" s="227" t="s">
        <v>234</v>
      </c>
      <c r="V69" s="227"/>
      <c r="W69" s="228"/>
      <c r="X69" s="229" t="b">
        <f t="shared" si="28"/>
        <v>0</v>
      </c>
      <c r="Y69" s="229" t="b">
        <f t="shared" si="29"/>
        <v>0</v>
      </c>
      <c r="Z69" s="229" t="b">
        <f t="shared" si="30"/>
        <v>0</v>
      </c>
      <c r="AA69" s="229" t="b">
        <f t="shared" si="31"/>
        <v>1</v>
      </c>
      <c r="AB69" s="230">
        <f>Q88-W69</f>
        <v>0</v>
      </c>
      <c r="AE69" s="231"/>
      <c r="AG69" s="231">
        <f t="shared" si="32"/>
        <v>-3437</v>
      </c>
      <c r="AI69" s="236"/>
      <c r="AJ69" s="231"/>
    </row>
    <row r="70" spans="1:36" s="229" customFormat="1" ht="15" x14ac:dyDescent="0.25">
      <c r="A70" s="196"/>
      <c r="B70" s="226" t="e">
        <f>+CONCATENATE(#REF!,#REF!,#REF!,#REF!)</f>
        <v>#REF!</v>
      </c>
      <c r="C70" s="232" t="s">
        <v>152</v>
      </c>
      <c r="D70" s="232" t="s">
        <v>294</v>
      </c>
      <c r="E70" s="232" t="s">
        <v>295</v>
      </c>
      <c r="F70" s="232" t="s">
        <v>249</v>
      </c>
      <c r="G70" s="232"/>
      <c r="H70" s="234" t="str">
        <f t="shared" si="11"/>
        <v>2491</v>
      </c>
      <c r="I70" s="234" t="str">
        <f t="shared" si="12"/>
        <v>1</v>
      </c>
      <c r="J70" s="234" t="str">
        <f t="shared" si="13"/>
        <v>1</v>
      </c>
      <c r="K70" s="234" t="str">
        <f t="shared" si="14"/>
        <v>00</v>
      </c>
      <c r="L70" s="233">
        <v>0</v>
      </c>
      <c r="M70" s="238">
        <v>3157.75</v>
      </c>
      <c r="N70" s="233">
        <v>3157.75</v>
      </c>
      <c r="O70" s="233">
        <v>0</v>
      </c>
      <c r="P70" s="233">
        <v>3157.75</v>
      </c>
      <c r="Q70" s="233">
        <f t="shared" si="15"/>
        <v>3157.75</v>
      </c>
      <c r="R70" s="233">
        <f t="shared" si="4"/>
        <v>3157.75</v>
      </c>
      <c r="S70" s="227" t="s">
        <v>147</v>
      </c>
      <c r="T70" s="227" t="s">
        <v>159</v>
      </c>
      <c r="U70" s="227" t="s">
        <v>235</v>
      </c>
      <c r="V70" s="227"/>
      <c r="W70" s="228"/>
      <c r="X70" s="229" t="b">
        <f t="shared" si="28"/>
        <v>0</v>
      </c>
      <c r="Y70" s="229" t="b">
        <f t="shared" si="29"/>
        <v>0</v>
      </c>
      <c r="Z70" s="229" t="b">
        <f t="shared" si="30"/>
        <v>0</v>
      </c>
      <c r="AA70" s="229" t="b">
        <f t="shared" si="31"/>
        <v>1</v>
      </c>
      <c r="AB70" s="230" t="e">
        <f>#REF!-W70</f>
        <v>#REF!</v>
      </c>
      <c r="AE70" s="231"/>
      <c r="AG70" s="231">
        <f t="shared" si="32"/>
        <v>-3157.75</v>
      </c>
      <c r="AI70" s="236"/>
      <c r="AJ70" s="231"/>
    </row>
    <row r="71" spans="1:36" s="229" customFormat="1" ht="15" x14ac:dyDescent="0.25">
      <c r="A71" s="196"/>
      <c r="B71" s="226" t="str">
        <f>+CONCATENATE(D90,E90,F90,G90)</f>
        <v>226321E18715OG3027111100</v>
      </c>
      <c r="C71" s="232" t="s">
        <v>152</v>
      </c>
      <c r="D71" s="232" t="s">
        <v>308</v>
      </c>
      <c r="E71" s="232" t="s">
        <v>295</v>
      </c>
      <c r="F71" s="232" t="s">
        <v>320</v>
      </c>
      <c r="G71" s="232"/>
      <c r="H71" s="234" t="str">
        <f t="shared" si="11"/>
        <v>2491</v>
      </c>
      <c r="I71" s="234" t="str">
        <f t="shared" si="12"/>
        <v>2</v>
      </c>
      <c r="J71" s="234" t="str">
        <f t="shared" si="13"/>
        <v>1</v>
      </c>
      <c r="K71" s="234" t="str">
        <f t="shared" si="14"/>
        <v>58</v>
      </c>
      <c r="L71" s="233">
        <v>6405665</v>
      </c>
      <c r="M71" s="238">
        <v>6405665</v>
      </c>
      <c r="N71" s="233">
        <v>2135220</v>
      </c>
      <c r="O71" s="233">
        <v>0</v>
      </c>
      <c r="P71" s="233">
        <v>0</v>
      </c>
      <c r="Q71" s="233">
        <f t="shared" si="15"/>
        <v>0</v>
      </c>
      <c r="R71" s="233">
        <f t="shared" si="4"/>
        <v>0</v>
      </c>
      <c r="S71" s="227" t="s">
        <v>148</v>
      </c>
      <c r="T71" s="227" t="s">
        <v>161</v>
      </c>
      <c r="U71" s="227" t="s">
        <v>235</v>
      </c>
      <c r="V71" s="227"/>
      <c r="W71" s="228"/>
      <c r="X71" s="229" t="b">
        <f t="shared" si="28"/>
        <v>0</v>
      </c>
      <c r="Y71" s="229" t="b">
        <f t="shared" si="29"/>
        <v>0</v>
      </c>
      <c r="Z71" s="229" t="b">
        <f t="shared" si="30"/>
        <v>0</v>
      </c>
      <c r="AA71" s="229" t="b">
        <f t="shared" si="31"/>
        <v>1</v>
      </c>
      <c r="AB71" s="230">
        <f>Q90-W71</f>
        <v>0</v>
      </c>
      <c r="AE71" s="231"/>
      <c r="AG71" s="231">
        <f t="shared" si="32"/>
        <v>0</v>
      </c>
      <c r="AI71" s="236"/>
      <c r="AJ71" s="231"/>
    </row>
    <row r="72" spans="1:36" s="229" customFormat="1" ht="15" x14ac:dyDescent="0.25">
      <c r="A72" s="196"/>
      <c r="B72" s="226" t="str">
        <f>+CONCATENATE(D91,E91,F91,G91)</f>
        <v>242218E18815O23027111100</v>
      </c>
      <c r="C72" s="232" t="s">
        <v>152</v>
      </c>
      <c r="D72" s="232" t="s">
        <v>302</v>
      </c>
      <c r="E72" s="232" t="s">
        <v>304</v>
      </c>
      <c r="F72" s="232" t="s">
        <v>251</v>
      </c>
      <c r="G72" s="232"/>
      <c r="H72" s="234" t="str">
        <f t="shared" si="11"/>
        <v>2511</v>
      </c>
      <c r="I72" s="234" t="str">
        <f t="shared" si="12"/>
        <v>1</v>
      </c>
      <c r="J72" s="234" t="str">
        <f t="shared" si="13"/>
        <v>1</v>
      </c>
      <c r="K72" s="234" t="str">
        <f t="shared" si="14"/>
        <v>00</v>
      </c>
      <c r="L72" s="233">
        <v>239361</v>
      </c>
      <c r="M72" s="238">
        <v>239361</v>
      </c>
      <c r="N72" s="233">
        <v>79785</v>
      </c>
      <c r="O72" s="233">
        <v>0</v>
      </c>
      <c r="P72" s="233">
        <v>0</v>
      </c>
      <c r="Q72" s="233">
        <f t="shared" si="15"/>
        <v>0</v>
      </c>
      <c r="R72" s="233">
        <f t="shared" si="4"/>
        <v>0</v>
      </c>
      <c r="S72" s="227" t="s">
        <v>155</v>
      </c>
      <c r="T72" s="227" t="s">
        <v>154</v>
      </c>
      <c r="U72" s="227" t="s">
        <v>236</v>
      </c>
      <c r="V72" s="227"/>
      <c r="W72" s="228"/>
      <c r="X72" s="229" t="b">
        <f t="shared" si="28"/>
        <v>0</v>
      </c>
      <c r="Y72" s="229" t="b">
        <f t="shared" si="29"/>
        <v>0</v>
      </c>
      <c r="Z72" s="229" t="b">
        <f t="shared" si="30"/>
        <v>0</v>
      </c>
      <c r="AA72" s="229" t="b">
        <f t="shared" si="31"/>
        <v>1</v>
      </c>
      <c r="AB72" s="230">
        <f>Q93-W72</f>
        <v>0</v>
      </c>
      <c r="AE72" s="231"/>
      <c r="AG72" s="231">
        <f t="shared" si="32"/>
        <v>0</v>
      </c>
      <c r="AI72" s="236"/>
      <c r="AJ72" s="231"/>
    </row>
    <row r="73" spans="1:36" s="229" customFormat="1" ht="15" x14ac:dyDescent="0.25">
      <c r="A73" s="196"/>
      <c r="B73" s="226" t="str">
        <f>+CONCATENATE(D93,E93,F93,G93)</f>
        <v>262330S23515O63027111100</v>
      </c>
      <c r="C73" s="232" t="s">
        <v>152</v>
      </c>
      <c r="D73" s="232" t="s">
        <v>296</v>
      </c>
      <c r="E73" s="232" t="s">
        <v>297</v>
      </c>
      <c r="F73" s="232" t="s">
        <v>252</v>
      </c>
      <c r="G73" s="232"/>
      <c r="H73" s="234" t="str">
        <f t="shared" si="11"/>
        <v>2521</v>
      </c>
      <c r="I73" s="234" t="str">
        <f t="shared" si="12"/>
        <v>1</v>
      </c>
      <c r="J73" s="234" t="str">
        <f t="shared" si="13"/>
        <v>1</v>
      </c>
      <c r="K73" s="234" t="str">
        <f t="shared" si="14"/>
        <v>00</v>
      </c>
      <c r="L73" s="233">
        <v>140000</v>
      </c>
      <c r="M73" s="238">
        <v>140000</v>
      </c>
      <c r="N73" s="233">
        <v>46665</v>
      </c>
      <c r="O73" s="233">
        <v>0</v>
      </c>
      <c r="P73" s="233">
        <v>0</v>
      </c>
      <c r="Q73" s="233">
        <f t="shared" si="15"/>
        <v>0</v>
      </c>
      <c r="R73" s="233">
        <f t="shared" si="4"/>
        <v>0</v>
      </c>
      <c r="S73" s="227" t="s">
        <v>147</v>
      </c>
      <c r="T73" s="227" t="s">
        <v>217</v>
      </c>
      <c r="U73" s="227" t="s">
        <v>237</v>
      </c>
      <c r="V73" s="227"/>
      <c r="W73" s="228"/>
      <c r="X73" s="229" t="b">
        <f t="shared" si="28"/>
        <v>0</v>
      </c>
      <c r="Y73" s="229" t="b">
        <f t="shared" si="29"/>
        <v>0</v>
      </c>
      <c r="Z73" s="229" t="b">
        <f t="shared" si="30"/>
        <v>0</v>
      </c>
      <c r="AA73" s="229" t="b">
        <f t="shared" si="31"/>
        <v>1</v>
      </c>
      <c r="AB73" s="230">
        <f>Q94-W73</f>
        <v>0</v>
      </c>
      <c r="AE73" s="231"/>
      <c r="AG73" s="231">
        <f t="shared" si="32"/>
        <v>0</v>
      </c>
      <c r="AI73" s="236"/>
      <c r="AJ73" s="231"/>
    </row>
    <row r="74" spans="1:36" s="229" customFormat="1" ht="15" x14ac:dyDescent="0.25">
      <c r="A74" s="196"/>
      <c r="B74" s="226" t="e">
        <f>+CONCATENATE(#REF!,#REF!,#REF!,#REF!)</f>
        <v>#REF!</v>
      </c>
      <c r="C74" s="232" t="s">
        <v>152</v>
      </c>
      <c r="D74" s="232" t="s">
        <v>141</v>
      </c>
      <c r="E74" s="232" t="s">
        <v>295</v>
      </c>
      <c r="F74" s="232" t="s">
        <v>253</v>
      </c>
      <c r="G74" s="232"/>
      <c r="H74" s="234" t="str">
        <f t="shared" si="11"/>
        <v>2531</v>
      </c>
      <c r="I74" s="234" t="str">
        <f t="shared" si="12"/>
        <v>1</v>
      </c>
      <c r="J74" s="234" t="str">
        <f t="shared" si="13"/>
        <v>1</v>
      </c>
      <c r="K74" s="234" t="str">
        <f t="shared" si="14"/>
        <v>00</v>
      </c>
      <c r="L74" s="233">
        <v>466666</v>
      </c>
      <c r="M74" s="233">
        <v>466666</v>
      </c>
      <c r="N74" s="233">
        <v>155555</v>
      </c>
      <c r="O74" s="233">
        <v>0</v>
      </c>
      <c r="P74" s="233">
        <v>0</v>
      </c>
      <c r="Q74" s="233">
        <f t="shared" ref="Q74:Q137" si="33">+O74+P74</f>
        <v>0</v>
      </c>
      <c r="R74" s="233">
        <f t="shared" ref="R74:R137" si="34">+Q74</f>
        <v>0</v>
      </c>
      <c r="S74" s="227" t="s">
        <v>140</v>
      </c>
      <c r="T74" s="227" t="s">
        <v>161</v>
      </c>
      <c r="U74" s="227" t="s">
        <v>238</v>
      </c>
      <c r="V74" s="227"/>
      <c r="W74" s="228"/>
      <c r="X74" s="229" t="b">
        <f t="shared" si="28"/>
        <v>0</v>
      </c>
      <c r="Y74" s="229" t="b">
        <f t="shared" si="29"/>
        <v>0</v>
      </c>
      <c r="Z74" s="229" t="b">
        <f t="shared" si="30"/>
        <v>0</v>
      </c>
      <c r="AA74" s="229" t="b">
        <f t="shared" si="31"/>
        <v>1</v>
      </c>
      <c r="AB74" s="230">
        <f>Q97-W74</f>
        <v>0</v>
      </c>
      <c r="AE74" s="231"/>
      <c r="AG74" s="231">
        <f t="shared" si="32"/>
        <v>0</v>
      </c>
      <c r="AI74" s="236"/>
      <c r="AJ74" s="231"/>
    </row>
    <row r="75" spans="1:36" s="229" customFormat="1" ht="15" x14ac:dyDescent="0.25">
      <c r="A75" s="196"/>
      <c r="B75" s="226" t="str">
        <f>+CONCATENATE(D96,E96,F96,G96)</f>
        <v>172002N00115O23027211100</v>
      </c>
      <c r="C75" s="232" t="s">
        <v>152</v>
      </c>
      <c r="D75" s="232" t="s">
        <v>294</v>
      </c>
      <c r="E75" s="232" t="s">
        <v>295</v>
      </c>
      <c r="F75" s="232" t="s">
        <v>253</v>
      </c>
      <c r="G75" s="232"/>
      <c r="H75" s="234" t="str">
        <f t="shared" ref="H75:H138" si="35">+MID(F75,1,4)</f>
        <v>2531</v>
      </c>
      <c r="I75" s="234" t="str">
        <f t="shared" ref="I75:I138" si="36">+MID(F75,5,1)</f>
        <v>1</v>
      </c>
      <c r="J75" s="234" t="str">
        <f t="shared" ref="J75:J138" si="37">+MID(F75,6,1)</f>
        <v>1</v>
      </c>
      <c r="K75" s="234" t="str">
        <f t="shared" ref="K75:K138" si="38">+MID(F75,7,2)</f>
        <v>00</v>
      </c>
      <c r="L75" s="233">
        <v>135000</v>
      </c>
      <c r="M75" s="233">
        <v>135000</v>
      </c>
      <c r="N75" s="233">
        <v>45000</v>
      </c>
      <c r="O75" s="233">
        <v>0</v>
      </c>
      <c r="P75" s="233">
        <v>0</v>
      </c>
      <c r="Q75" s="233">
        <f t="shared" si="33"/>
        <v>0</v>
      </c>
      <c r="R75" s="233">
        <f t="shared" si="34"/>
        <v>0</v>
      </c>
      <c r="S75" s="227" t="s">
        <v>155</v>
      </c>
      <c r="T75" s="227" t="s">
        <v>154</v>
      </c>
      <c r="U75" s="227" t="s">
        <v>238</v>
      </c>
      <c r="V75" s="227"/>
      <c r="W75" s="228"/>
      <c r="X75" s="229" t="b">
        <f t="shared" si="28"/>
        <v>0</v>
      </c>
      <c r="Y75" s="229" t="b">
        <f t="shared" si="29"/>
        <v>0</v>
      </c>
      <c r="Z75" s="229" t="b">
        <f t="shared" si="30"/>
        <v>0</v>
      </c>
      <c r="AA75" s="229" t="b">
        <f t="shared" si="31"/>
        <v>1</v>
      </c>
      <c r="AB75" s="230">
        <f>Q98-W75</f>
        <v>0</v>
      </c>
      <c r="AE75" s="231"/>
      <c r="AG75" s="231">
        <f t="shared" si="32"/>
        <v>0</v>
      </c>
      <c r="AI75" s="236"/>
      <c r="AJ75" s="231"/>
    </row>
    <row r="76" spans="1:36" s="229" customFormat="1" ht="15" x14ac:dyDescent="0.25">
      <c r="A76" s="196"/>
      <c r="B76" s="226" t="str">
        <f>+CONCATENATE(D97,E97,F97,G97)</f>
        <v>221313E18515O23027211100</v>
      </c>
      <c r="C76" s="232" t="s">
        <v>152</v>
      </c>
      <c r="D76" s="232" t="s">
        <v>296</v>
      </c>
      <c r="E76" s="232" t="s">
        <v>304</v>
      </c>
      <c r="F76" s="232" t="s">
        <v>253</v>
      </c>
      <c r="G76" s="232"/>
      <c r="H76" s="234" t="str">
        <f t="shared" si="35"/>
        <v>2531</v>
      </c>
      <c r="I76" s="234" t="str">
        <f t="shared" si="36"/>
        <v>1</v>
      </c>
      <c r="J76" s="234" t="str">
        <f t="shared" si="37"/>
        <v>1</v>
      </c>
      <c r="K76" s="234" t="str">
        <f t="shared" si="38"/>
        <v>00</v>
      </c>
      <c r="L76" s="233">
        <v>62000</v>
      </c>
      <c r="M76" s="233">
        <v>62000</v>
      </c>
      <c r="N76" s="233">
        <v>20665</v>
      </c>
      <c r="O76" s="233">
        <v>0</v>
      </c>
      <c r="P76" s="233">
        <v>0</v>
      </c>
      <c r="Q76" s="233">
        <f t="shared" si="33"/>
        <v>0</v>
      </c>
      <c r="R76" s="233">
        <f t="shared" si="34"/>
        <v>0</v>
      </c>
      <c r="S76" s="227" t="s">
        <v>147</v>
      </c>
      <c r="T76" s="227" t="s">
        <v>161</v>
      </c>
      <c r="U76" s="227" t="s">
        <v>239</v>
      </c>
      <c r="V76" s="227"/>
      <c r="W76" s="228"/>
      <c r="X76" s="229" t="b">
        <f t="shared" si="28"/>
        <v>0</v>
      </c>
      <c r="Y76" s="229" t="b">
        <f t="shared" si="29"/>
        <v>0</v>
      </c>
      <c r="Z76" s="229" t="b">
        <f t="shared" si="30"/>
        <v>0</v>
      </c>
      <c r="AA76" s="229" t="b">
        <f t="shared" si="31"/>
        <v>1</v>
      </c>
      <c r="AB76" s="230">
        <f>Q99-W76</f>
        <v>0</v>
      </c>
      <c r="AE76" s="231"/>
      <c r="AG76" s="231">
        <f t="shared" si="32"/>
        <v>0</v>
      </c>
      <c r="AI76" s="236"/>
      <c r="AJ76" s="231"/>
    </row>
    <row r="77" spans="1:36" s="229" customFormat="1" ht="15" x14ac:dyDescent="0.25">
      <c r="A77" s="196"/>
      <c r="B77" s="226"/>
      <c r="C77" s="232" t="s">
        <v>152</v>
      </c>
      <c r="D77" s="232" t="s">
        <v>302</v>
      </c>
      <c r="E77" s="232" t="s">
        <v>304</v>
      </c>
      <c r="F77" s="232" t="s">
        <v>253</v>
      </c>
      <c r="G77" s="232"/>
      <c r="H77" s="234" t="str">
        <f t="shared" si="35"/>
        <v>2531</v>
      </c>
      <c r="I77" s="234" t="str">
        <f t="shared" si="36"/>
        <v>1</v>
      </c>
      <c r="J77" s="234" t="str">
        <f t="shared" si="37"/>
        <v>1</v>
      </c>
      <c r="K77" s="234" t="str">
        <f t="shared" si="38"/>
        <v>00</v>
      </c>
      <c r="L77" s="233">
        <v>68404</v>
      </c>
      <c r="M77" s="233">
        <v>68404</v>
      </c>
      <c r="N77" s="233">
        <v>22800</v>
      </c>
      <c r="O77" s="233">
        <v>0</v>
      </c>
      <c r="P77" s="233">
        <v>0</v>
      </c>
      <c r="Q77" s="233">
        <f t="shared" si="33"/>
        <v>0</v>
      </c>
      <c r="R77" s="233">
        <f t="shared" si="34"/>
        <v>0</v>
      </c>
      <c r="S77" s="227" t="s">
        <v>153</v>
      </c>
      <c r="T77" s="227" t="s">
        <v>290</v>
      </c>
      <c r="U77" s="227" t="s">
        <v>240</v>
      </c>
      <c r="V77" s="227"/>
      <c r="W77" s="228"/>
      <c r="X77" s="229" t="b">
        <f t="shared" si="28"/>
        <v>0</v>
      </c>
      <c r="Y77" s="229" t="b">
        <f t="shared" si="29"/>
        <v>0</v>
      </c>
      <c r="Z77" s="229" t="b">
        <f t="shared" si="30"/>
        <v>0</v>
      </c>
      <c r="AA77" s="229" t="b">
        <f t="shared" ref="AA77:AA78" si="39">+V77=G77</f>
        <v>1</v>
      </c>
      <c r="AB77" s="230"/>
      <c r="AE77" s="231"/>
      <c r="AG77" s="231">
        <f t="shared" si="32"/>
        <v>0</v>
      </c>
      <c r="AI77" s="236"/>
      <c r="AJ77" s="231"/>
    </row>
    <row r="78" spans="1:36" s="229" customFormat="1" ht="15" x14ac:dyDescent="0.25">
      <c r="A78" s="196"/>
      <c r="B78" s="226" t="e">
        <f>+CONCATENATE(#REF!,#REF!,#REF!,#REF!)</f>
        <v>#REF!</v>
      </c>
      <c r="C78" s="232" t="s">
        <v>152</v>
      </c>
      <c r="D78" s="243" t="s">
        <v>141</v>
      </c>
      <c r="E78" s="243" t="s">
        <v>295</v>
      </c>
      <c r="F78" s="243" t="s">
        <v>254</v>
      </c>
      <c r="G78" s="232"/>
      <c r="H78" s="234" t="str">
        <f t="shared" si="35"/>
        <v>2541</v>
      </c>
      <c r="I78" s="234" t="str">
        <f t="shared" si="36"/>
        <v>1</v>
      </c>
      <c r="J78" s="234" t="str">
        <f t="shared" si="37"/>
        <v>1</v>
      </c>
      <c r="K78" s="234" t="str">
        <f t="shared" si="38"/>
        <v>00</v>
      </c>
      <c r="L78" s="254">
        <v>633333</v>
      </c>
      <c r="M78" s="254">
        <v>633333</v>
      </c>
      <c r="N78" s="233">
        <v>211110</v>
      </c>
      <c r="O78" s="233">
        <v>0</v>
      </c>
      <c r="P78" s="233">
        <v>0</v>
      </c>
      <c r="Q78" s="233">
        <f t="shared" si="33"/>
        <v>0</v>
      </c>
      <c r="R78" s="233">
        <f t="shared" si="34"/>
        <v>0</v>
      </c>
      <c r="S78" s="227" t="s">
        <v>153</v>
      </c>
      <c r="T78" s="227" t="s">
        <v>169</v>
      </c>
      <c r="U78" s="227" t="s">
        <v>240</v>
      </c>
      <c r="V78" s="227"/>
      <c r="W78" s="228"/>
      <c r="X78" s="229" t="b">
        <f t="shared" si="28"/>
        <v>0</v>
      </c>
      <c r="Y78" s="229" t="b">
        <f t="shared" si="29"/>
        <v>0</v>
      </c>
      <c r="Z78" s="229" t="b">
        <f t="shared" si="30"/>
        <v>0</v>
      </c>
      <c r="AA78" s="229" t="b">
        <f t="shared" si="39"/>
        <v>1</v>
      </c>
      <c r="AB78" s="230">
        <f>Q100-W78</f>
        <v>0</v>
      </c>
      <c r="AE78" s="231"/>
      <c r="AG78" s="231">
        <f t="shared" si="32"/>
        <v>0</v>
      </c>
      <c r="AI78" s="236"/>
      <c r="AJ78" s="231"/>
    </row>
    <row r="79" spans="1:36" s="229" customFormat="1" ht="15" x14ac:dyDescent="0.25">
      <c r="A79" s="196"/>
      <c r="B79" s="226"/>
      <c r="C79" s="232" t="s">
        <v>152</v>
      </c>
      <c r="D79" s="232" t="s">
        <v>305</v>
      </c>
      <c r="E79" s="232" t="s">
        <v>321</v>
      </c>
      <c r="F79" s="232" t="s">
        <v>254</v>
      </c>
      <c r="G79" s="232"/>
      <c r="H79" s="234" t="str">
        <f t="shared" si="35"/>
        <v>2541</v>
      </c>
      <c r="I79" s="234" t="str">
        <f t="shared" si="36"/>
        <v>1</v>
      </c>
      <c r="J79" s="234" t="str">
        <f t="shared" si="37"/>
        <v>1</v>
      </c>
      <c r="K79" s="234" t="str">
        <f t="shared" si="38"/>
        <v>00</v>
      </c>
      <c r="L79" s="233">
        <v>452972</v>
      </c>
      <c r="M79" s="233">
        <v>452972</v>
      </c>
      <c r="N79" s="233">
        <v>150990</v>
      </c>
      <c r="O79" s="233">
        <v>0</v>
      </c>
      <c r="P79" s="233">
        <v>0</v>
      </c>
      <c r="Q79" s="233">
        <f t="shared" si="33"/>
        <v>0</v>
      </c>
      <c r="R79" s="233">
        <f t="shared" si="34"/>
        <v>0</v>
      </c>
      <c r="S79" s="227" t="s">
        <v>153</v>
      </c>
      <c r="T79" s="227" t="s">
        <v>154</v>
      </c>
      <c r="U79" s="227" t="s">
        <v>240</v>
      </c>
      <c r="V79" s="227"/>
      <c r="W79" s="228"/>
      <c r="X79" s="229" t="b">
        <f t="shared" si="28"/>
        <v>0</v>
      </c>
      <c r="Y79" s="229" t="b">
        <f t="shared" si="29"/>
        <v>0</v>
      </c>
      <c r="Z79" s="229" t="b">
        <f t="shared" si="30"/>
        <v>0</v>
      </c>
      <c r="AA79" s="229" t="b">
        <f t="shared" ref="AA79:AA80" si="40">+V79=G79</f>
        <v>1</v>
      </c>
      <c r="AB79" s="230"/>
      <c r="AE79" s="231"/>
      <c r="AG79" s="231">
        <f t="shared" si="32"/>
        <v>0</v>
      </c>
      <c r="AI79" s="236"/>
      <c r="AJ79" s="231"/>
    </row>
    <row r="80" spans="1:36" s="229" customFormat="1" ht="15" x14ac:dyDescent="0.25">
      <c r="A80" s="196"/>
      <c r="B80" s="226" t="str">
        <f>+CONCATENATE(D99,E99,F99,G99)</f>
        <v>242218E18815OG3027211100</v>
      </c>
      <c r="C80" s="232" t="s">
        <v>152</v>
      </c>
      <c r="D80" s="232" t="s">
        <v>305</v>
      </c>
      <c r="E80" s="232" t="s">
        <v>295</v>
      </c>
      <c r="F80" s="232" t="s">
        <v>254</v>
      </c>
      <c r="G80" s="232"/>
      <c r="H80" s="234" t="str">
        <f t="shared" si="35"/>
        <v>2541</v>
      </c>
      <c r="I80" s="234" t="str">
        <f t="shared" si="36"/>
        <v>1</v>
      </c>
      <c r="J80" s="234" t="str">
        <f t="shared" si="37"/>
        <v>1</v>
      </c>
      <c r="K80" s="234" t="str">
        <f t="shared" si="38"/>
        <v>00</v>
      </c>
      <c r="L80" s="233">
        <v>287382</v>
      </c>
      <c r="M80" s="233">
        <v>287382</v>
      </c>
      <c r="N80" s="233">
        <v>95795</v>
      </c>
      <c r="O80" s="233">
        <v>0</v>
      </c>
      <c r="P80" s="233">
        <v>0</v>
      </c>
      <c r="Q80" s="233">
        <f t="shared" si="33"/>
        <v>0</v>
      </c>
      <c r="R80" s="233">
        <f t="shared" si="34"/>
        <v>0</v>
      </c>
      <c r="S80" s="227" t="s">
        <v>140</v>
      </c>
      <c r="T80" s="227" t="s">
        <v>161</v>
      </c>
      <c r="U80" s="227" t="s">
        <v>240</v>
      </c>
      <c r="V80" s="227"/>
      <c r="W80" s="228"/>
      <c r="X80" s="229" t="b">
        <f t="shared" si="28"/>
        <v>0</v>
      </c>
      <c r="Y80" s="229" t="b">
        <f t="shared" si="29"/>
        <v>0</v>
      </c>
      <c r="Z80" s="229" t="b">
        <f t="shared" si="30"/>
        <v>0</v>
      </c>
      <c r="AA80" s="229" t="b">
        <f t="shared" si="40"/>
        <v>1</v>
      </c>
      <c r="AB80" s="230">
        <f>Q102-W80</f>
        <v>0</v>
      </c>
      <c r="AE80" s="231"/>
      <c r="AG80" s="231">
        <f t="shared" si="32"/>
        <v>0</v>
      </c>
      <c r="AI80" s="236"/>
      <c r="AJ80" s="231"/>
    </row>
    <row r="81" spans="1:36" s="229" customFormat="1" ht="15" x14ac:dyDescent="0.25">
      <c r="A81" s="196"/>
      <c r="B81" s="226" t="str">
        <f>+CONCATENATE(D100,E100,F100,G100)</f>
        <v>226321E18715O23027311100</v>
      </c>
      <c r="C81" s="232" t="s">
        <v>152</v>
      </c>
      <c r="D81" s="232" t="s">
        <v>305</v>
      </c>
      <c r="E81" s="232" t="s">
        <v>304</v>
      </c>
      <c r="F81" s="232" t="s">
        <v>254</v>
      </c>
      <c r="G81" s="232"/>
      <c r="H81" s="234" t="str">
        <f t="shared" si="35"/>
        <v>2541</v>
      </c>
      <c r="I81" s="234" t="str">
        <f t="shared" si="36"/>
        <v>1</v>
      </c>
      <c r="J81" s="234" t="str">
        <f t="shared" si="37"/>
        <v>1</v>
      </c>
      <c r="K81" s="234" t="str">
        <f t="shared" si="38"/>
        <v>00</v>
      </c>
      <c r="L81" s="233">
        <v>437153</v>
      </c>
      <c r="M81" s="233">
        <v>437153</v>
      </c>
      <c r="N81" s="233">
        <v>145720</v>
      </c>
      <c r="O81" s="233">
        <v>0</v>
      </c>
      <c r="P81" s="233">
        <v>0</v>
      </c>
      <c r="Q81" s="233">
        <f t="shared" si="33"/>
        <v>0</v>
      </c>
      <c r="R81" s="233">
        <f t="shared" si="34"/>
        <v>0</v>
      </c>
      <c r="S81" s="227" t="s">
        <v>141</v>
      </c>
      <c r="T81" s="227" t="s">
        <v>161</v>
      </c>
      <c r="U81" s="227" t="s">
        <v>240</v>
      </c>
      <c r="V81" s="227"/>
      <c r="W81" s="228"/>
      <c r="X81" s="229" t="b">
        <f t="shared" si="28"/>
        <v>0</v>
      </c>
      <c r="Y81" s="229" t="b">
        <f t="shared" si="29"/>
        <v>0</v>
      </c>
      <c r="Z81" s="229" t="b">
        <f t="shared" si="30"/>
        <v>0</v>
      </c>
      <c r="AA81" s="229" t="b">
        <f t="shared" ref="AA81:AA82" si="41">+V81=G81</f>
        <v>1</v>
      </c>
      <c r="AB81" s="230">
        <f>Q103-W81</f>
        <v>0</v>
      </c>
      <c r="AE81" s="231"/>
      <c r="AG81" s="231">
        <f t="shared" si="32"/>
        <v>0</v>
      </c>
      <c r="AI81" s="236"/>
      <c r="AJ81" s="231"/>
    </row>
    <row r="82" spans="1:36" s="229" customFormat="1" ht="15" x14ac:dyDescent="0.25">
      <c r="A82" s="196"/>
      <c r="B82" s="226" t="e">
        <f>+CONCATENATE(#REF!,#REF!,#REF!,#REF!)</f>
        <v>#REF!</v>
      </c>
      <c r="C82" s="232" t="s">
        <v>152</v>
      </c>
      <c r="D82" s="232" t="s">
        <v>296</v>
      </c>
      <c r="E82" s="232" t="s">
        <v>304</v>
      </c>
      <c r="F82" s="232" t="s">
        <v>254</v>
      </c>
      <c r="G82" s="232"/>
      <c r="H82" s="234" t="str">
        <f t="shared" si="35"/>
        <v>2541</v>
      </c>
      <c r="I82" s="234" t="str">
        <f t="shared" si="36"/>
        <v>1</v>
      </c>
      <c r="J82" s="234" t="str">
        <f t="shared" si="37"/>
        <v>1</v>
      </c>
      <c r="K82" s="234" t="str">
        <f t="shared" si="38"/>
        <v>00</v>
      </c>
      <c r="L82" s="233">
        <v>14000</v>
      </c>
      <c r="M82" s="238">
        <v>14000</v>
      </c>
      <c r="N82" s="233">
        <v>4665</v>
      </c>
      <c r="O82" s="233">
        <v>0</v>
      </c>
      <c r="P82" s="233">
        <v>0</v>
      </c>
      <c r="Q82" s="233">
        <f t="shared" si="33"/>
        <v>0</v>
      </c>
      <c r="R82" s="233">
        <f t="shared" si="34"/>
        <v>0</v>
      </c>
      <c r="S82" s="227" t="s">
        <v>160</v>
      </c>
      <c r="T82" s="227" t="s">
        <v>161</v>
      </c>
      <c r="U82" s="227" t="s">
        <v>240</v>
      </c>
      <c r="V82" s="227"/>
      <c r="W82" s="228"/>
      <c r="X82" s="229" t="b">
        <f t="shared" si="28"/>
        <v>0</v>
      </c>
      <c r="Y82" s="229" t="b">
        <f t="shared" si="29"/>
        <v>0</v>
      </c>
      <c r="Z82" s="229" t="b">
        <f t="shared" si="30"/>
        <v>0</v>
      </c>
      <c r="AA82" s="229" t="b">
        <f t="shared" si="41"/>
        <v>1</v>
      </c>
      <c r="AB82" s="230">
        <f>Q104-W82</f>
        <v>0</v>
      </c>
      <c r="AE82" s="231"/>
      <c r="AG82" s="231">
        <f t="shared" si="32"/>
        <v>0</v>
      </c>
      <c r="AI82" s="236"/>
      <c r="AJ82" s="231"/>
    </row>
    <row r="83" spans="1:36" s="229" customFormat="1" ht="15" x14ac:dyDescent="0.25">
      <c r="A83" s="196"/>
      <c r="B83" s="226"/>
      <c r="C83" s="232" t="s">
        <v>152</v>
      </c>
      <c r="D83" s="232" t="s">
        <v>302</v>
      </c>
      <c r="E83" s="232" t="s">
        <v>304</v>
      </c>
      <c r="F83" s="232" t="s">
        <v>254</v>
      </c>
      <c r="G83" s="232"/>
      <c r="H83" s="234" t="str">
        <f t="shared" si="35"/>
        <v>2541</v>
      </c>
      <c r="I83" s="234" t="str">
        <f t="shared" si="36"/>
        <v>1</v>
      </c>
      <c r="J83" s="234" t="str">
        <f t="shared" si="37"/>
        <v>1</v>
      </c>
      <c r="K83" s="234" t="str">
        <f t="shared" si="38"/>
        <v>00</v>
      </c>
      <c r="L83" s="233">
        <v>40000</v>
      </c>
      <c r="M83" s="233">
        <v>0</v>
      </c>
      <c r="N83" s="233">
        <v>0</v>
      </c>
      <c r="O83" s="233">
        <v>0</v>
      </c>
      <c r="P83" s="233">
        <v>0</v>
      </c>
      <c r="Q83" s="233">
        <f t="shared" si="33"/>
        <v>0</v>
      </c>
      <c r="R83" s="233">
        <f t="shared" si="34"/>
        <v>0</v>
      </c>
      <c r="S83" s="227" t="s">
        <v>147</v>
      </c>
      <c r="T83" s="227" t="s">
        <v>164</v>
      </c>
      <c r="U83" s="227" t="s">
        <v>240</v>
      </c>
      <c r="V83" s="227"/>
      <c r="W83" s="228"/>
      <c r="X83" s="229" t="b">
        <f t="shared" si="28"/>
        <v>0</v>
      </c>
      <c r="Y83" s="229" t="b">
        <f t="shared" si="29"/>
        <v>0</v>
      </c>
      <c r="Z83" s="229" t="b">
        <f t="shared" si="30"/>
        <v>0</v>
      </c>
      <c r="AA83" s="229" t="b">
        <f t="shared" ref="AA83:AA84" si="42">+V83=G83</f>
        <v>1</v>
      </c>
      <c r="AB83" s="230"/>
      <c r="AE83" s="231"/>
      <c r="AG83" s="231">
        <f t="shared" si="32"/>
        <v>40000</v>
      </c>
      <c r="AI83" s="236"/>
      <c r="AJ83" s="231"/>
    </row>
    <row r="84" spans="1:36" s="229" customFormat="1" ht="15" x14ac:dyDescent="0.25">
      <c r="A84" s="196"/>
      <c r="B84" s="226" t="str">
        <f>+CONCATENATE(D103,E103,F103,G103)</f>
        <v>242218E18815OG3027411100</v>
      </c>
      <c r="C84" s="232" t="s">
        <v>152</v>
      </c>
      <c r="D84" s="232" t="s">
        <v>298</v>
      </c>
      <c r="E84" s="232" t="s">
        <v>295</v>
      </c>
      <c r="F84" s="232" t="s">
        <v>254</v>
      </c>
      <c r="G84" s="232"/>
      <c r="H84" s="234" t="str">
        <f t="shared" si="35"/>
        <v>2541</v>
      </c>
      <c r="I84" s="234" t="str">
        <f t="shared" si="36"/>
        <v>1</v>
      </c>
      <c r="J84" s="234" t="str">
        <f t="shared" si="37"/>
        <v>1</v>
      </c>
      <c r="K84" s="234" t="str">
        <f t="shared" si="38"/>
        <v>00</v>
      </c>
      <c r="L84" s="233">
        <v>102583</v>
      </c>
      <c r="M84" s="233">
        <v>102583</v>
      </c>
      <c r="N84" s="233">
        <v>34195</v>
      </c>
      <c r="O84" s="233">
        <v>0</v>
      </c>
      <c r="P84" s="233">
        <v>0</v>
      </c>
      <c r="Q84" s="233">
        <f t="shared" si="33"/>
        <v>0</v>
      </c>
      <c r="R84" s="233">
        <f t="shared" si="34"/>
        <v>0</v>
      </c>
      <c r="S84" s="227" t="s">
        <v>147</v>
      </c>
      <c r="T84" s="227" t="s">
        <v>159</v>
      </c>
      <c r="U84" s="227" t="s">
        <v>241</v>
      </c>
      <c r="V84" s="227"/>
      <c r="W84" s="228"/>
      <c r="X84" s="229" t="b">
        <f t="shared" si="28"/>
        <v>0</v>
      </c>
      <c r="Y84" s="229" t="b">
        <f t="shared" si="29"/>
        <v>0</v>
      </c>
      <c r="Z84" s="229" t="b">
        <f t="shared" si="30"/>
        <v>0</v>
      </c>
      <c r="AA84" s="229" t="b">
        <f t="shared" si="42"/>
        <v>1</v>
      </c>
      <c r="AB84" s="230">
        <f>Q105-W84</f>
        <v>0</v>
      </c>
      <c r="AE84" s="231"/>
      <c r="AG84" s="231">
        <f t="shared" si="32"/>
        <v>0</v>
      </c>
      <c r="AI84" s="236"/>
      <c r="AJ84" s="231"/>
    </row>
    <row r="85" spans="1:36" s="229" customFormat="1" ht="15" x14ac:dyDescent="0.25">
      <c r="A85" s="196"/>
      <c r="B85" s="226" t="str">
        <f>+CONCATENATE(D104,E104,F104,G104)</f>
        <v>268324S22915O63027511100</v>
      </c>
      <c r="C85" s="232" t="s">
        <v>152</v>
      </c>
      <c r="D85" s="232" t="s">
        <v>294</v>
      </c>
      <c r="E85" s="232" t="s">
        <v>295</v>
      </c>
      <c r="F85" s="232" t="s">
        <v>255</v>
      </c>
      <c r="G85" s="232"/>
      <c r="H85" s="234" t="str">
        <f t="shared" si="35"/>
        <v>2561</v>
      </c>
      <c r="I85" s="234" t="str">
        <f t="shared" si="36"/>
        <v>1</v>
      </c>
      <c r="J85" s="234" t="str">
        <f t="shared" si="37"/>
        <v>1</v>
      </c>
      <c r="K85" s="234" t="str">
        <f t="shared" si="38"/>
        <v>00</v>
      </c>
      <c r="L85" s="233">
        <v>0</v>
      </c>
      <c r="M85" s="233">
        <v>19836</v>
      </c>
      <c r="N85" s="233">
        <v>19836</v>
      </c>
      <c r="O85" s="233">
        <v>0</v>
      </c>
      <c r="P85" s="233">
        <v>19836</v>
      </c>
      <c r="Q85" s="233">
        <f t="shared" si="33"/>
        <v>19836</v>
      </c>
      <c r="R85" s="233">
        <f t="shared" si="34"/>
        <v>19836</v>
      </c>
      <c r="S85" s="227" t="s">
        <v>148</v>
      </c>
      <c r="T85" s="227" t="s">
        <v>159</v>
      </c>
      <c r="U85" s="227" t="s">
        <v>241</v>
      </c>
      <c r="V85" s="227"/>
      <c r="W85" s="228"/>
      <c r="X85" s="229" t="b">
        <f t="shared" si="28"/>
        <v>0</v>
      </c>
      <c r="Y85" s="229" t="b">
        <f t="shared" si="29"/>
        <v>0</v>
      </c>
      <c r="Z85" s="229" t="b">
        <f t="shared" si="30"/>
        <v>0</v>
      </c>
      <c r="AA85" s="229" t="b">
        <f t="shared" ref="AA85" si="43">+V85=G85</f>
        <v>1</v>
      </c>
      <c r="AB85" s="230">
        <f>Q106-W85</f>
        <v>1405.92</v>
      </c>
      <c r="AE85" s="231"/>
      <c r="AG85" s="231">
        <f t="shared" si="32"/>
        <v>-19836</v>
      </c>
      <c r="AI85" s="236"/>
      <c r="AJ85" s="231"/>
    </row>
    <row r="86" spans="1:36" s="229" customFormat="1" ht="15" x14ac:dyDescent="0.25">
      <c r="A86" s="196"/>
      <c r="B86" s="226"/>
      <c r="C86" s="232" t="s">
        <v>152</v>
      </c>
      <c r="D86" s="232" t="s">
        <v>296</v>
      </c>
      <c r="E86" s="232" t="s">
        <v>304</v>
      </c>
      <c r="F86" s="232" t="s">
        <v>255</v>
      </c>
      <c r="G86" s="232"/>
      <c r="H86" s="234" t="str">
        <f t="shared" si="35"/>
        <v>2561</v>
      </c>
      <c r="I86" s="234" t="str">
        <f t="shared" si="36"/>
        <v>1</v>
      </c>
      <c r="J86" s="234" t="str">
        <f t="shared" si="37"/>
        <v>1</v>
      </c>
      <c r="K86" s="234" t="str">
        <f t="shared" si="38"/>
        <v>00</v>
      </c>
      <c r="L86" s="233">
        <v>70000</v>
      </c>
      <c r="M86" s="233">
        <v>70000</v>
      </c>
      <c r="N86" s="233">
        <v>23335</v>
      </c>
      <c r="O86" s="233">
        <v>0</v>
      </c>
      <c r="P86" s="233">
        <v>0</v>
      </c>
      <c r="Q86" s="233">
        <f t="shared" si="33"/>
        <v>0</v>
      </c>
      <c r="R86" s="233">
        <f t="shared" si="34"/>
        <v>0</v>
      </c>
      <c r="S86" s="227" t="s">
        <v>153</v>
      </c>
      <c r="T86" s="227" t="s">
        <v>154</v>
      </c>
      <c r="U86" s="227" t="s">
        <v>242</v>
      </c>
      <c r="V86" s="227"/>
      <c r="W86" s="228"/>
      <c r="X86" s="229" t="b">
        <f t="shared" si="28"/>
        <v>0</v>
      </c>
      <c r="Y86" s="229" t="b">
        <f t="shared" si="29"/>
        <v>0</v>
      </c>
      <c r="Z86" s="229" t="b">
        <f t="shared" si="30"/>
        <v>0</v>
      </c>
      <c r="AA86" s="229" t="b">
        <f t="shared" ref="AA86" si="44">+V86=G86</f>
        <v>1</v>
      </c>
      <c r="AB86" s="230"/>
      <c r="AE86" s="231"/>
      <c r="AG86" s="231">
        <f t="shared" si="32"/>
        <v>0</v>
      </c>
      <c r="AI86" s="236"/>
      <c r="AJ86" s="231"/>
    </row>
    <row r="87" spans="1:36" s="229" customFormat="1" ht="15" x14ac:dyDescent="0.25">
      <c r="A87" s="196"/>
      <c r="B87" s="226" t="str">
        <f>+CONCATENATE(D105,E105,F105,G105)</f>
        <v>172002N00115O23029111100</v>
      </c>
      <c r="C87" s="232" t="s">
        <v>152</v>
      </c>
      <c r="D87" s="232" t="s">
        <v>294</v>
      </c>
      <c r="E87" s="232" t="s">
        <v>295</v>
      </c>
      <c r="F87" s="232" t="s">
        <v>323</v>
      </c>
      <c r="G87" s="232"/>
      <c r="H87" s="234" t="str">
        <f t="shared" si="35"/>
        <v>2611</v>
      </c>
      <c r="I87" s="234" t="str">
        <f t="shared" si="36"/>
        <v>2</v>
      </c>
      <c r="J87" s="234" t="str">
        <f t="shared" si="37"/>
        <v>1</v>
      </c>
      <c r="K87" s="234" t="str">
        <f t="shared" si="38"/>
        <v>00</v>
      </c>
      <c r="L87" s="233">
        <v>2500000</v>
      </c>
      <c r="M87" s="233">
        <v>2500000</v>
      </c>
      <c r="N87" s="233">
        <v>833335</v>
      </c>
      <c r="O87" s="233">
        <v>0</v>
      </c>
      <c r="P87" s="233">
        <v>0</v>
      </c>
      <c r="Q87" s="233">
        <f t="shared" si="33"/>
        <v>0</v>
      </c>
      <c r="R87" s="233">
        <f t="shared" si="34"/>
        <v>0</v>
      </c>
      <c r="S87" s="227" t="s">
        <v>140</v>
      </c>
      <c r="T87" s="227" t="s">
        <v>159</v>
      </c>
      <c r="U87" s="227" t="s">
        <v>242</v>
      </c>
      <c r="W87" s="228"/>
      <c r="X87" s="229" t="b">
        <f t="shared" si="28"/>
        <v>0</v>
      </c>
      <c r="Y87" s="229" t="b">
        <f t="shared" si="29"/>
        <v>0</v>
      </c>
      <c r="Z87" s="229" t="b">
        <f t="shared" si="30"/>
        <v>0</v>
      </c>
      <c r="AA87" s="229" t="b">
        <f t="shared" ref="AA87:AA88" si="45">+V87=G87</f>
        <v>1</v>
      </c>
      <c r="AB87" s="230">
        <f>Q107-W87</f>
        <v>0</v>
      </c>
      <c r="AE87" s="231"/>
      <c r="AG87" s="231">
        <f t="shared" si="32"/>
        <v>0</v>
      </c>
      <c r="AI87" s="236"/>
      <c r="AJ87" s="231"/>
    </row>
    <row r="88" spans="1:36" s="229" customFormat="1" ht="15" x14ac:dyDescent="0.25">
      <c r="A88" s="196"/>
      <c r="B88" s="226" t="str">
        <f>+CONCATENATE(D106,E106,F106,G106)</f>
        <v>221313E18515O23029111100</v>
      </c>
      <c r="C88" s="232" t="s">
        <v>152</v>
      </c>
      <c r="D88" s="232" t="s">
        <v>296</v>
      </c>
      <c r="E88" s="232" t="s">
        <v>304</v>
      </c>
      <c r="F88" s="232" t="s">
        <v>323</v>
      </c>
      <c r="G88" s="232"/>
      <c r="H88" s="234" t="str">
        <f t="shared" si="35"/>
        <v>2611</v>
      </c>
      <c r="I88" s="234" t="str">
        <f t="shared" si="36"/>
        <v>2</v>
      </c>
      <c r="J88" s="234" t="str">
        <f t="shared" si="37"/>
        <v>1</v>
      </c>
      <c r="K88" s="234" t="str">
        <f t="shared" si="38"/>
        <v>00</v>
      </c>
      <c r="L88" s="233">
        <v>750000</v>
      </c>
      <c r="M88" s="238">
        <v>750000</v>
      </c>
      <c r="N88" s="233">
        <v>250000</v>
      </c>
      <c r="O88" s="233">
        <v>0</v>
      </c>
      <c r="P88" s="233">
        <v>0</v>
      </c>
      <c r="Q88" s="233">
        <f t="shared" si="33"/>
        <v>0</v>
      </c>
      <c r="R88" s="233">
        <f t="shared" si="34"/>
        <v>0</v>
      </c>
      <c r="S88" s="227" t="s">
        <v>162</v>
      </c>
      <c r="T88" s="227" t="s">
        <v>161</v>
      </c>
      <c r="U88" s="227" t="s">
        <v>242</v>
      </c>
      <c r="V88" s="227"/>
      <c r="W88" s="228"/>
      <c r="X88" s="229" t="b">
        <f t="shared" si="28"/>
        <v>0</v>
      </c>
      <c r="Y88" s="229" t="b">
        <f t="shared" si="29"/>
        <v>0</v>
      </c>
      <c r="Z88" s="229" t="b">
        <f t="shared" si="30"/>
        <v>0</v>
      </c>
      <c r="AA88" s="229" t="b">
        <f t="shared" si="45"/>
        <v>1</v>
      </c>
      <c r="AB88" s="230">
        <f>Q110-W88</f>
        <v>0</v>
      </c>
      <c r="AE88" s="231"/>
      <c r="AG88" s="231">
        <f t="shared" si="32"/>
        <v>0</v>
      </c>
      <c r="AI88" s="236"/>
      <c r="AJ88" s="231"/>
    </row>
    <row r="89" spans="1:36" s="229" customFormat="1" ht="15" x14ac:dyDescent="0.25">
      <c r="A89" s="196"/>
      <c r="B89" s="226"/>
      <c r="C89" s="232" t="s">
        <v>152</v>
      </c>
      <c r="D89" s="232" t="s">
        <v>294</v>
      </c>
      <c r="E89" s="232" t="s">
        <v>295</v>
      </c>
      <c r="F89" s="232" t="s">
        <v>258</v>
      </c>
      <c r="G89" s="232"/>
      <c r="H89" s="234" t="str">
        <f t="shared" si="35"/>
        <v>2711</v>
      </c>
      <c r="I89" s="234" t="str">
        <f t="shared" si="36"/>
        <v>1</v>
      </c>
      <c r="J89" s="234" t="str">
        <f t="shared" si="37"/>
        <v>1</v>
      </c>
      <c r="K89" s="234" t="str">
        <f t="shared" si="38"/>
        <v>00</v>
      </c>
      <c r="L89" s="233">
        <v>2114000</v>
      </c>
      <c r="M89" s="238">
        <v>1571473.58</v>
      </c>
      <c r="N89" s="233">
        <v>162138.58000000002</v>
      </c>
      <c r="O89" s="233">
        <v>0</v>
      </c>
      <c r="P89" s="233">
        <v>0</v>
      </c>
      <c r="Q89" s="233">
        <f t="shared" si="33"/>
        <v>0</v>
      </c>
      <c r="R89" s="233">
        <f t="shared" si="34"/>
        <v>0</v>
      </c>
      <c r="S89" s="227" t="s">
        <v>153</v>
      </c>
      <c r="T89" s="227" t="s">
        <v>290</v>
      </c>
      <c r="U89" s="227" t="s">
        <v>243</v>
      </c>
      <c r="V89" s="227"/>
      <c r="W89" s="228"/>
      <c r="X89" s="229" t="b">
        <f t="shared" si="28"/>
        <v>0</v>
      </c>
      <c r="Y89" s="229" t="b">
        <f t="shared" si="29"/>
        <v>0</v>
      </c>
      <c r="Z89" s="229" t="b">
        <f t="shared" si="30"/>
        <v>0</v>
      </c>
      <c r="AA89" s="229" t="b">
        <f t="shared" ref="AA89:AA90" si="46">+V89=G89</f>
        <v>1</v>
      </c>
      <c r="AB89" s="230"/>
      <c r="AE89" s="231"/>
      <c r="AG89" s="231">
        <f t="shared" si="32"/>
        <v>542526.41999999993</v>
      </c>
      <c r="AI89" s="236"/>
      <c r="AJ89" s="231"/>
    </row>
    <row r="90" spans="1:36" s="229" customFormat="1" ht="15" x14ac:dyDescent="0.25">
      <c r="A90" s="196"/>
      <c r="B90" s="226" t="str">
        <f>+CONCATENATE(D110,E110,F110,G110)</f>
        <v>221313E18515O23029311100</v>
      </c>
      <c r="C90" s="232" t="s">
        <v>152</v>
      </c>
      <c r="D90" s="232" t="s">
        <v>296</v>
      </c>
      <c r="E90" s="232" t="s">
        <v>304</v>
      </c>
      <c r="F90" s="232" t="s">
        <v>258</v>
      </c>
      <c r="G90" s="232"/>
      <c r="H90" s="234" t="str">
        <f t="shared" si="35"/>
        <v>2711</v>
      </c>
      <c r="I90" s="234" t="str">
        <f t="shared" si="36"/>
        <v>1</v>
      </c>
      <c r="J90" s="234" t="str">
        <f t="shared" si="37"/>
        <v>1</v>
      </c>
      <c r="K90" s="234" t="str">
        <f t="shared" si="38"/>
        <v>00</v>
      </c>
      <c r="L90" s="233">
        <v>450000</v>
      </c>
      <c r="M90" s="238">
        <v>450000</v>
      </c>
      <c r="N90" s="233">
        <v>150000</v>
      </c>
      <c r="O90" s="233">
        <v>0</v>
      </c>
      <c r="P90" s="233">
        <v>0</v>
      </c>
      <c r="Q90" s="233">
        <f t="shared" si="33"/>
        <v>0</v>
      </c>
      <c r="R90" s="233">
        <f t="shared" si="34"/>
        <v>0</v>
      </c>
      <c r="S90" s="227" t="s">
        <v>153</v>
      </c>
      <c r="T90" s="227" t="s">
        <v>169</v>
      </c>
      <c r="U90" s="227" t="s">
        <v>243</v>
      </c>
      <c r="V90" s="227"/>
      <c r="W90" s="228"/>
      <c r="X90" s="229" t="b">
        <f t="shared" si="28"/>
        <v>0</v>
      </c>
      <c r="Y90" s="229" t="b">
        <f t="shared" si="29"/>
        <v>0</v>
      </c>
      <c r="Z90" s="229" t="b">
        <f t="shared" si="30"/>
        <v>0</v>
      </c>
      <c r="AA90" s="229" t="b">
        <f t="shared" si="46"/>
        <v>1</v>
      </c>
      <c r="AB90" s="230">
        <f>Q112-W90</f>
        <v>0</v>
      </c>
      <c r="AE90" s="231"/>
      <c r="AG90" s="231">
        <f t="shared" si="32"/>
        <v>0</v>
      </c>
      <c r="AI90" s="236"/>
      <c r="AJ90" s="231"/>
    </row>
    <row r="91" spans="1:36" s="229" customFormat="1" ht="15" x14ac:dyDescent="0.25">
      <c r="A91" s="196"/>
      <c r="B91" s="226" t="str">
        <f>+CONCATENATE(D111,E111,F111,G111)</f>
        <v>242218E18815OG3029311100</v>
      </c>
      <c r="C91" s="232" t="s">
        <v>152</v>
      </c>
      <c r="D91" s="232" t="s">
        <v>302</v>
      </c>
      <c r="E91" s="232" t="s">
        <v>295</v>
      </c>
      <c r="F91" s="232" t="s">
        <v>258</v>
      </c>
      <c r="G91" s="232"/>
      <c r="H91" s="234" t="str">
        <f t="shared" si="35"/>
        <v>2711</v>
      </c>
      <c r="I91" s="234" t="str">
        <f t="shared" si="36"/>
        <v>1</v>
      </c>
      <c r="J91" s="234" t="str">
        <f t="shared" si="37"/>
        <v>1</v>
      </c>
      <c r="K91" s="234" t="str">
        <f t="shared" si="38"/>
        <v>00</v>
      </c>
      <c r="L91" s="233">
        <v>0</v>
      </c>
      <c r="M91" s="238">
        <v>3928</v>
      </c>
      <c r="N91" s="233">
        <v>3928</v>
      </c>
      <c r="O91" s="233">
        <v>0</v>
      </c>
      <c r="P91" s="233">
        <v>0</v>
      </c>
      <c r="Q91" s="233">
        <f t="shared" si="33"/>
        <v>0</v>
      </c>
      <c r="R91" s="233">
        <f t="shared" si="34"/>
        <v>0</v>
      </c>
      <c r="S91" s="227" t="s">
        <v>153</v>
      </c>
      <c r="T91" s="227" t="s">
        <v>154</v>
      </c>
      <c r="U91" s="227" t="s">
        <v>243</v>
      </c>
      <c r="V91" s="227"/>
      <c r="W91" s="228"/>
      <c r="X91" s="229" t="b">
        <f t="shared" si="28"/>
        <v>0</v>
      </c>
      <c r="Y91" s="229" t="b">
        <f t="shared" si="29"/>
        <v>0</v>
      </c>
      <c r="Z91" s="229" t="b">
        <f t="shared" si="30"/>
        <v>0</v>
      </c>
      <c r="AA91" s="229" t="b">
        <f t="shared" ref="AA91" si="47">+V91=G91</f>
        <v>1</v>
      </c>
      <c r="AB91" s="230">
        <f>Q114-W91</f>
        <v>0</v>
      </c>
      <c r="AE91" s="231"/>
      <c r="AG91" s="231">
        <f t="shared" si="32"/>
        <v>-3928</v>
      </c>
      <c r="AI91" s="236"/>
      <c r="AJ91" s="231"/>
    </row>
    <row r="92" spans="1:36" s="229" customFormat="1" ht="15" x14ac:dyDescent="0.25">
      <c r="A92" s="196"/>
      <c r="B92" s="226"/>
      <c r="C92" s="232" t="s">
        <v>152</v>
      </c>
      <c r="D92" s="232" t="s">
        <v>302</v>
      </c>
      <c r="E92" s="232" t="s">
        <v>304</v>
      </c>
      <c r="F92" s="232" t="s">
        <v>258</v>
      </c>
      <c r="G92" s="232"/>
      <c r="H92" s="234" t="str">
        <f t="shared" si="35"/>
        <v>2711</v>
      </c>
      <c r="I92" s="234" t="str">
        <f t="shared" si="36"/>
        <v>1</v>
      </c>
      <c r="J92" s="234" t="str">
        <f t="shared" si="37"/>
        <v>1</v>
      </c>
      <c r="K92" s="234" t="str">
        <f t="shared" si="38"/>
        <v>00</v>
      </c>
      <c r="L92" s="233">
        <v>0</v>
      </c>
      <c r="M92" s="233">
        <v>108229</v>
      </c>
      <c r="N92" s="233">
        <v>108229</v>
      </c>
      <c r="O92" s="233">
        <v>0</v>
      </c>
      <c r="P92" s="233">
        <v>0</v>
      </c>
      <c r="Q92" s="233">
        <f t="shared" si="33"/>
        <v>0</v>
      </c>
      <c r="R92" s="233">
        <f t="shared" si="34"/>
        <v>0</v>
      </c>
      <c r="S92" s="227" t="s">
        <v>153</v>
      </c>
      <c r="T92" s="227" t="s">
        <v>291</v>
      </c>
      <c r="U92" s="227" t="s">
        <v>243</v>
      </c>
      <c r="V92" s="227"/>
      <c r="W92" s="228"/>
      <c r="X92" s="229" t="b">
        <f t="shared" si="28"/>
        <v>0</v>
      </c>
      <c r="Y92" s="229" t="b">
        <f t="shared" si="29"/>
        <v>0</v>
      </c>
      <c r="Z92" s="229" t="b">
        <f t="shared" si="30"/>
        <v>0</v>
      </c>
      <c r="AA92" s="229" t="b">
        <f t="shared" ref="AA92:AA93" si="48">+V92=G92</f>
        <v>1</v>
      </c>
      <c r="AB92" s="230"/>
      <c r="AE92" s="231"/>
      <c r="AG92" s="231">
        <f t="shared" si="32"/>
        <v>-108229</v>
      </c>
      <c r="AI92" s="236"/>
      <c r="AJ92" s="231"/>
    </row>
    <row r="93" spans="1:36" s="229" customFormat="1" ht="15" x14ac:dyDescent="0.25">
      <c r="A93" s="196"/>
      <c r="B93" s="226" t="str">
        <f>+CONCATENATE(D112,E112,F112,G112)</f>
        <v>221313E18515O23029411100</v>
      </c>
      <c r="C93" s="232" t="s">
        <v>152</v>
      </c>
      <c r="D93" s="232" t="s">
        <v>303</v>
      </c>
      <c r="E93" s="232" t="s">
        <v>306</v>
      </c>
      <c r="F93" s="232" t="s">
        <v>258</v>
      </c>
      <c r="G93" s="232"/>
      <c r="H93" s="234" t="str">
        <f t="shared" si="35"/>
        <v>2711</v>
      </c>
      <c r="I93" s="234" t="str">
        <f t="shared" si="36"/>
        <v>1</v>
      </c>
      <c r="J93" s="234" t="str">
        <f t="shared" si="37"/>
        <v>1</v>
      </c>
      <c r="K93" s="234" t="str">
        <f t="shared" si="38"/>
        <v>00</v>
      </c>
      <c r="L93" s="233">
        <v>216909</v>
      </c>
      <c r="M93" s="233">
        <v>216909</v>
      </c>
      <c r="N93" s="233">
        <v>72305</v>
      </c>
      <c r="O93" s="233">
        <v>0</v>
      </c>
      <c r="P93" s="233">
        <v>0</v>
      </c>
      <c r="Q93" s="233">
        <f t="shared" si="33"/>
        <v>0</v>
      </c>
      <c r="R93" s="233">
        <f t="shared" si="34"/>
        <v>0</v>
      </c>
      <c r="S93" s="227" t="s">
        <v>140</v>
      </c>
      <c r="T93" s="227" t="s">
        <v>161</v>
      </c>
      <c r="U93" s="227" t="s">
        <v>243</v>
      </c>
      <c r="V93" s="227"/>
      <c r="W93" s="228"/>
      <c r="X93" s="229" t="b">
        <f t="shared" si="28"/>
        <v>0</v>
      </c>
      <c r="Y93" s="229" t="b">
        <f t="shared" si="29"/>
        <v>0</v>
      </c>
      <c r="Z93" s="229" t="b">
        <f t="shared" si="30"/>
        <v>0</v>
      </c>
      <c r="AA93" s="229" t="b">
        <f t="shared" si="48"/>
        <v>1</v>
      </c>
      <c r="AB93" s="230">
        <f>Q115-W93</f>
        <v>0</v>
      </c>
      <c r="AE93" s="231"/>
      <c r="AG93" s="231">
        <f t="shared" si="32"/>
        <v>0</v>
      </c>
      <c r="AI93" s="236"/>
      <c r="AJ93" s="231"/>
    </row>
    <row r="94" spans="1:36" s="229" customFormat="1" ht="15" x14ac:dyDescent="0.25">
      <c r="A94" s="196"/>
      <c r="B94" s="226" t="str">
        <f>+CONCATENATE(D114,E114,F114,G114)</f>
        <v>172002N00115O23029811100</v>
      </c>
      <c r="C94" s="232" t="s">
        <v>152</v>
      </c>
      <c r="D94" s="232" t="s">
        <v>298</v>
      </c>
      <c r="E94" s="232" t="s">
        <v>306</v>
      </c>
      <c r="F94" s="232" t="s">
        <v>258</v>
      </c>
      <c r="G94" s="232"/>
      <c r="H94" s="234" t="str">
        <f t="shared" si="35"/>
        <v>2711</v>
      </c>
      <c r="I94" s="234" t="str">
        <f t="shared" si="36"/>
        <v>1</v>
      </c>
      <c r="J94" s="234" t="str">
        <f t="shared" si="37"/>
        <v>1</v>
      </c>
      <c r="K94" s="234" t="str">
        <f t="shared" si="38"/>
        <v>00</v>
      </c>
      <c r="L94" s="233">
        <v>30987</v>
      </c>
      <c r="M94" s="233">
        <v>30987</v>
      </c>
      <c r="N94" s="233">
        <v>10330</v>
      </c>
      <c r="O94" s="233">
        <v>0</v>
      </c>
      <c r="P94" s="233">
        <v>0</v>
      </c>
      <c r="Q94" s="233">
        <f t="shared" si="33"/>
        <v>0</v>
      </c>
      <c r="R94" s="233">
        <f t="shared" si="34"/>
        <v>0</v>
      </c>
      <c r="S94" s="227" t="s">
        <v>160</v>
      </c>
      <c r="T94" s="227" t="s">
        <v>161</v>
      </c>
      <c r="U94" s="227" t="s">
        <v>243</v>
      </c>
      <c r="V94" s="227"/>
      <c r="W94" s="228"/>
      <c r="X94" s="229" t="b">
        <f t="shared" si="28"/>
        <v>0</v>
      </c>
      <c r="Y94" s="229" t="b">
        <f t="shared" si="29"/>
        <v>0</v>
      </c>
      <c r="Z94" s="229" t="b">
        <f t="shared" si="30"/>
        <v>0</v>
      </c>
      <c r="AA94" s="229" t="b">
        <f t="shared" ref="AA94:AA100" si="49">+V94=G94</f>
        <v>1</v>
      </c>
      <c r="AB94" s="230">
        <f>Q116-W94</f>
        <v>0</v>
      </c>
      <c r="AE94" s="231"/>
      <c r="AG94" s="231">
        <f t="shared" si="32"/>
        <v>0</v>
      </c>
      <c r="AI94" s="236"/>
      <c r="AJ94" s="231"/>
    </row>
    <row r="95" spans="1:36" s="229" customFormat="1" ht="15" x14ac:dyDescent="0.25">
      <c r="A95" s="196"/>
      <c r="B95" s="226" t="str">
        <f>+CONCATENATE(D115,E115,F115,G115)</f>
        <v>226321E18715O23029811100</v>
      </c>
      <c r="C95" s="232" t="s">
        <v>152</v>
      </c>
      <c r="D95" s="232" t="s">
        <v>299</v>
      </c>
      <c r="E95" s="232" t="s">
        <v>297</v>
      </c>
      <c r="F95" s="232" t="s">
        <v>258</v>
      </c>
      <c r="G95" s="232"/>
      <c r="H95" s="234" t="str">
        <f t="shared" si="35"/>
        <v>2711</v>
      </c>
      <c r="I95" s="234" t="str">
        <f t="shared" si="36"/>
        <v>1</v>
      </c>
      <c r="J95" s="234" t="str">
        <f t="shared" si="37"/>
        <v>1</v>
      </c>
      <c r="K95" s="234" t="str">
        <f t="shared" si="38"/>
        <v>00</v>
      </c>
      <c r="L95" s="233">
        <v>50000</v>
      </c>
      <c r="M95" s="233">
        <v>50000</v>
      </c>
      <c r="N95" s="233">
        <v>16665</v>
      </c>
      <c r="O95" s="233">
        <v>0</v>
      </c>
      <c r="P95" s="233">
        <v>0</v>
      </c>
      <c r="Q95" s="233">
        <f t="shared" si="33"/>
        <v>0</v>
      </c>
      <c r="R95" s="233">
        <f t="shared" si="34"/>
        <v>0</v>
      </c>
      <c r="S95" s="227" t="s">
        <v>170</v>
      </c>
      <c r="T95" s="227" t="s">
        <v>217</v>
      </c>
      <c r="U95" s="227" t="s">
        <v>243</v>
      </c>
      <c r="V95" s="227"/>
      <c r="W95" s="228"/>
      <c r="X95" s="229" t="b">
        <f t="shared" si="28"/>
        <v>0</v>
      </c>
      <c r="Y95" s="229" t="b">
        <f t="shared" si="29"/>
        <v>0</v>
      </c>
      <c r="Z95" s="229" t="b">
        <f t="shared" si="30"/>
        <v>0</v>
      </c>
      <c r="AA95" s="229" t="b">
        <f t="shared" si="49"/>
        <v>1</v>
      </c>
      <c r="AB95" s="230">
        <f>Q117-W95</f>
        <v>0</v>
      </c>
      <c r="AE95" s="231"/>
      <c r="AG95" s="231">
        <f t="shared" si="32"/>
        <v>0</v>
      </c>
      <c r="AI95" s="236"/>
      <c r="AJ95" s="231"/>
    </row>
    <row r="96" spans="1:36" s="229" customFormat="1" ht="15" x14ac:dyDescent="0.25">
      <c r="A96" s="196"/>
      <c r="B96" s="226" t="str">
        <f>+CONCATENATE(D116,E116,F116,G116)</f>
        <v>221274K02315O230241921A7</v>
      </c>
      <c r="C96" s="232" t="s">
        <v>152</v>
      </c>
      <c r="D96" s="232" t="s">
        <v>141</v>
      </c>
      <c r="E96" s="232" t="s">
        <v>295</v>
      </c>
      <c r="F96" s="232" t="s">
        <v>259</v>
      </c>
      <c r="G96" s="232"/>
      <c r="H96" s="234" t="str">
        <f t="shared" si="35"/>
        <v>2721</v>
      </c>
      <c r="I96" s="234" t="str">
        <f t="shared" si="36"/>
        <v>1</v>
      </c>
      <c r="J96" s="234" t="str">
        <f t="shared" si="37"/>
        <v>1</v>
      </c>
      <c r="K96" s="234" t="str">
        <f t="shared" si="38"/>
        <v>00</v>
      </c>
      <c r="L96" s="233">
        <v>1466666</v>
      </c>
      <c r="M96" s="233">
        <v>1466666</v>
      </c>
      <c r="N96" s="233">
        <v>488890</v>
      </c>
      <c r="O96" s="233">
        <v>0</v>
      </c>
      <c r="P96" s="233">
        <v>0</v>
      </c>
      <c r="Q96" s="233">
        <f t="shared" si="33"/>
        <v>0</v>
      </c>
      <c r="R96" s="233">
        <f t="shared" si="34"/>
        <v>0</v>
      </c>
      <c r="S96" s="227" t="s">
        <v>170</v>
      </c>
      <c r="T96" s="227" t="s">
        <v>164</v>
      </c>
      <c r="U96" s="227" t="s">
        <v>243</v>
      </c>
      <c r="V96" s="227"/>
      <c r="W96" s="228"/>
      <c r="X96" s="229" t="b">
        <f t="shared" si="28"/>
        <v>0</v>
      </c>
      <c r="Y96" s="229" t="b">
        <f t="shared" si="29"/>
        <v>0</v>
      </c>
      <c r="Z96" s="229" t="b">
        <f t="shared" si="30"/>
        <v>0</v>
      </c>
      <c r="AA96" s="229" t="b">
        <f t="shared" si="49"/>
        <v>1</v>
      </c>
      <c r="AB96" s="230" t="e">
        <f>#REF!-W96</f>
        <v>#REF!</v>
      </c>
      <c r="AE96" s="231"/>
      <c r="AG96" s="231">
        <f t="shared" si="32"/>
        <v>0</v>
      </c>
      <c r="AI96" s="236"/>
      <c r="AJ96" s="231"/>
    </row>
    <row r="97" spans="1:36" s="229" customFormat="1" ht="15" x14ac:dyDescent="0.25">
      <c r="A97" s="196"/>
      <c r="B97" s="226" t="e">
        <f>+CONCATENATE(#REF!,#REF!,#REF!,#REF!)</f>
        <v>#REF!</v>
      </c>
      <c r="C97" s="232" t="s">
        <v>152</v>
      </c>
      <c r="D97" s="232" t="s">
        <v>294</v>
      </c>
      <c r="E97" s="232" t="s">
        <v>295</v>
      </c>
      <c r="F97" s="232" t="s">
        <v>259</v>
      </c>
      <c r="G97" s="232"/>
      <c r="H97" s="234" t="str">
        <f t="shared" si="35"/>
        <v>2721</v>
      </c>
      <c r="I97" s="234" t="str">
        <f t="shared" si="36"/>
        <v>1</v>
      </c>
      <c r="J97" s="234" t="str">
        <f t="shared" si="37"/>
        <v>1</v>
      </c>
      <c r="K97" s="234" t="str">
        <f t="shared" si="38"/>
        <v>00</v>
      </c>
      <c r="L97" s="233">
        <v>5000000</v>
      </c>
      <c r="M97" s="238">
        <v>3405915.78</v>
      </c>
      <c r="N97" s="233">
        <v>72580.78</v>
      </c>
      <c r="O97" s="233">
        <v>0</v>
      </c>
      <c r="P97" s="233">
        <v>0</v>
      </c>
      <c r="Q97" s="233">
        <f t="shared" si="33"/>
        <v>0</v>
      </c>
      <c r="R97" s="233">
        <f t="shared" si="34"/>
        <v>0</v>
      </c>
      <c r="S97" s="227" t="s">
        <v>155</v>
      </c>
      <c r="T97" s="227" t="s">
        <v>154</v>
      </c>
      <c r="U97" s="227" t="s">
        <v>243</v>
      </c>
      <c r="V97" s="227"/>
      <c r="W97" s="228"/>
      <c r="X97" s="229" t="b">
        <f t="shared" si="28"/>
        <v>0</v>
      </c>
      <c r="Y97" s="229" t="b">
        <f t="shared" si="29"/>
        <v>0</v>
      </c>
      <c r="Z97" s="229" t="b">
        <f t="shared" si="30"/>
        <v>0</v>
      </c>
      <c r="AA97" s="229" t="b">
        <f t="shared" si="49"/>
        <v>1</v>
      </c>
      <c r="AB97" s="230" t="e">
        <f>#REF!-W97</f>
        <v>#REF!</v>
      </c>
      <c r="AE97" s="231"/>
      <c r="AG97" s="231">
        <f t="shared" si="32"/>
        <v>1594084.2200000002</v>
      </c>
      <c r="AI97" s="236"/>
      <c r="AJ97" s="231"/>
    </row>
    <row r="98" spans="1:36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296</v>
      </c>
      <c r="E98" s="232" t="s">
        <v>297</v>
      </c>
      <c r="F98" s="232" t="s">
        <v>259</v>
      </c>
      <c r="G98" s="232"/>
      <c r="H98" s="234" t="str">
        <f t="shared" si="35"/>
        <v>2721</v>
      </c>
      <c r="I98" s="234" t="str">
        <f t="shared" si="36"/>
        <v>1</v>
      </c>
      <c r="J98" s="234" t="str">
        <f t="shared" si="37"/>
        <v>1</v>
      </c>
      <c r="K98" s="234" t="str">
        <f t="shared" si="38"/>
        <v>00</v>
      </c>
      <c r="L98" s="233">
        <v>65000</v>
      </c>
      <c r="M98" s="233">
        <v>65000</v>
      </c>
      <c r="N98" s="233">
        <v>21665</v>
      </c>
      <c r="O98" s="233">
        <v>0</v>
      </c>
      <c r="P98" s="233">
        <v>0</v>
      </c>
      <c r="Q98" s="233">
        <f t="shared" si="33"/>
        <v>0</v>
      </c>
      <c r="R98" s="233">
        <f t="shared" si="34"/>
        <v>0</v>
      </c>
      <c r="S98" s="227" t="s">
        <v>162</v>
      </c>
      <c r="T98" s="227" t="s">
        <v>217</v>
      </c>
      <c r="U98" s="227" t="s">
        <v>243</v>
      </c>
      <c r="V98" s="227"/>
      <c r="W98" s="228"/>
      <c r="X98" s="229" t="b">
        <f t="shared" si="28"/>
        <v>0</v>
      </c>
      <c r="Y98" s="229" t="b">
        <f t="shared" si="29"/>
        <v>0</v>
      </c>
      <c r="Z98" s="229" t="b">
        <f t="shared" si="30"/>
        <v>0</v>
      </c>
      <c r="AA98" s="229" t="b">
        <f t="shared" si="49"/>
        <v>1</v>
      </c>
      <c r="AB98" s="230">
        <f>Q118-W98</f>
        <v>0</v>
      </c>
      <c r="AE98" s="231"/>
      <c r="AG98" s="231">
        <f t="shared" si="32"/>
        <v>0</v>
      </c>
      <c r="AI98" s="236"/>
      <c r="AJ98" s="231"/>
    </row>
    <row r="99" spans="1:36" s="229" customFormat="1" ht="15" x14ac:dyDescent="0.25">
      <c r="A99" s="196"/>
      <c r="B99" s="226" t="e">
        <f>+CONCATENATE(#REF!,#REF!,#REF!,#REF!)</f>
        <v>#REF!</v>
      </c>
      <c r="C99" s="232" t="s">
        <v>152</v>
      </c>
      <c r="D99" s="232" t="s">
        <v>302</v>
      </c>
      <c r="E99" s="232" t="s">
        <v>304</v>
      </c>
      <c r="F99" s="232" t="s">
        <v>259</v>
      </c>
      <c r="G99" s="232"/>
      <c r="H99" s="234" t="str">
        <f t="shared" si="35"/>
        <v>2721</v>
      </c>
      <c r="I99" s="234" t="str">
        <f t="shared" si="36"/>
        <v>1</v>
      </c>
      <c r="J99" s="234" t="str">
        <f t="shared" si="37"/>
        <v>1</v>
      </c>
      <c r="K99" s="234" t="str">
        <f t="shared" si="38"/>
        <v>00</v>
      </c>
      <c r="L99" s="233">
        <v>15000</v>
      </c>
      <c r="M99" s="233">
        <v>15000</v>
      </c>
      <c r="N99" s="233">
        <v>5000</v>
      </c>
      <c r="O99" s="233">
        <v>0</v>
      </c>
      <c r="P99" s="233">
        <v>0</v>
      </c>
      <c r="Q99" s="233">
        <f t="shared" si="33"/>
        <v>0</v>
      </c>
      <c r="R99" s="233">
        <f t="shared" si="34"/>
        <v>0</v>
      </c>
      <c r="S99" s="227" t="s">
        <v>162</v>
      </c>
      <c r="T99" s="227" t="s">
        <v>161</v>
      </c>
      <c r="U99" s="227" t="s">
        <v>243</v>
      </c>
      <c r="V99" s="227"/>
      <c r="W99" s="228"/>
      <c r="X99" s="229" t="b">
        <f t="shared" si="28"/>
        <v>0</v>
      </c>
      <c r="Y99" s="229" t="b">
        <f t="shared" si="29"/>
        <v>0</v>
      </c>
      <c r="Z99" s="229" t="b">
        <f t="shared" si="30"/>
        <v>0</v>
      </c>
      <c r="AA99" s="229" t="b">
        <f t="shared" si="49"/>
        <v>1</v>
      </c>
      <c r="AB99" s="230">
        <f>Q120-W99</f>
        <v>0</v>
      </c>
      <c r="AE99" s="231"/>
      <c r="AG99" s="231">
        <f t="shared" si="32"/>
        <v>0</v>
      </c>
      <c r="AI99" s="236"/>
      <c r="AJ99" s="231"/>
    </row>
    <row r="100" spans="1:36" s="229" customFormat="1" ht="15" x14ac:dyDescent="0.25">
      <c r="A100" s="196"/>
      <c r="B100" s="226" t="str">
        <f>+CONCATENATE(D118,E118,F118,G118)</f>
        <v>226321E18715O230241921A7</v>
      </c>
      <c r="C100" s="232" t="s">
        <v>152</v>
      </c>
      <c r="D100" s="232" t="s">
        <v>296</v>
      </c>
      <c r="E100" s="232" t="s">
        <v>295</v>
      </c>
      <c r="F100" s="232" t="s">
        <v>261</v>
      </c>
      <c r="G100" s="232"/>
      <c r="H100" s="234" t="str">
        <f t="shared" si="35"/>
        <v>2731</v>
      </c>
      <c r="I100" s="234" t="str">
        <f t="shared" si="36"/>
        <v>1</v>
      </c>
      <c r="J100" s="234" t="str">
        <f t="shared" si="37"/>
        <v>1</v>
      </c>
      <c r="K100" s="234" t="str">
        <f t="shared" si="38"/>
        <v>00</v>
      </c>
      <c r="L100" s="233">
        <v>4715280</v>
      </c>
      <c r="M100" s="233">
        <v>4715280</v>
      </c>
      <c r="N100" s="233">
        <v>1571760</v>
      </c>
      <c r="O100" s="233">
        <v>0</v>
      </c>
      <c r="P100" s="233">
        <v>0</v>
      </c>
      <c r="Q100" s="233">
        <f t="shared" si="33"/>
        <v>0</v>
      </c>
      <c r="R100" s="233">
        <f t="shared" si="34"/>
        <v>0</v>
      </c>
      <c r="S100" s="227" t="s">
        <v>147</v>
      </c>
      <c r="T100" s="227" t="s">
        <v>217</v>
      </c>
      <c r="U100" s="227" t="s">
        <v>244</v>
      </c>
      <c r="V100" s="227"/>
      <c r="W100" s="228"/>
      <c r="X100" s="229" t="b">
        <f t="shared" si="28"/>
        <v>0</v>
      </c>
      <c r="Y100" s="229" t="b">
        <f t="shared" si="29"/>
        <v>0</v>
      </c>
      <c r="Z100" s="229" t="b">
        <f t="shared" si="30"/>
        <v>0</v>
      </c>
      <c r="AA100" s="229" t="b">
        <f t="shared" si="49"/>
        <v>1</v>
      </c>
      <c r="AB100" s="230">
        <f>Q121-W100</f>
        <v>0</v>
      </c>
      <c r="AE100" s="231"/>
      <c r="AG100" s="231">
        <f t="shared" si="32"/>
        <v>0</v>
      </c>
      <c r="AI100" s="236"/>
      <c r="AJ100" s="231"/>
    </row>
    <row r="101" spans="1:36" s="229" customFormat="1" ht="15" x14ac:dyDescent="0.25">
      <c r="A101" s="196"/>
      <c r="B101" s="226"/>
      <c r="C101" s="232" t="s">
        <v>152</v>
      </c>
      <c r="D101" s="232" t="s">
        <v>302</v>
      </c>
      <c r="E101" s="232" t="s">
        <v>304</v>
      </c>
      <c r="F101" s="232" t="s">
        <v>261</v>
      </c>
      <c r="G101" s="232"/>
      <c r="H101" s="234" t="str">
        <f t="shared" si="35"/>
        <v>2731</v>
      </c>
      <c r="I101" s="234" t="str">
        <f t="shared" si="36"/>
        <v>1</v>
      </c>
      <c r="J101" s="234" t="str">
        <f t="shared" si="37"/>
        <v>1</v>
      </c>
      <c r="K101" s="234" t="str">
        <f t="shared" si="38"/>
        <v>00</v>
      </c>
      <c r="L101" s="233">
        <v>20901</v>
      </c>
      <c r="M101" s="233">
        <v>20901</v>
      </c>
      <c r="N101" s="233">
        <v>6965</v>
      </c>
      <c r="O101" s="233">
        <v>0</v>
      </c>
      <c r="P101" s="233">
        <v>0</v>
      </c>
      <c r="Q101" s="233">
        <f t="shared" si="33"/>
        <v>0</v>
      </c>
      <c r="R101" s="233">
        <f t="shared" si="34"/>
        <v>0</v>
      </c>
      <c r="S101" s="227" t="s">
        <v>153</v>
      </c>
      <c r="T101" s="227" t="s">
        <v>290</v>
      </c>
      <c r="U101" s="227" t="s">
        <v>245</v>
      </c>
      <c r="V101" s="227"/>
      <c r="W101" s="228"/>
      <c r="X101" s="229" t="b">
        <f t="shared" si="28"/>
        <v>0</v>
      </c>
      <c r="Y101" s="229" t="b">
        <f t="shared" si="29"/>
        <v>0</v>
      </c>
      <c r="Z101" s="229" t="b">
        <f t="shared" si="30"/>
        <v>0</v>
      </c>
      <c r="AA101" s="229" t="b">
        <f t="shared" ref="AA101:AA102" si="50">+V101=G101</f>
        <v>1</v>
      </c>
      <c r="AB101" s="230"/>
      <c r="AE101" s="231"/>
      <c r="AG101" s="231">
        <f t="shared" si="32"/>
        <v>0</v>
      </c>
      <c r="AI101" s="236"/>
      <c r="AJ101" s="231"/>
    </row>
    <row r="102" spans="1:36" s="229" customFormat="1" ht="15" x14ac:dyDescent="0.25">
      <c r="A102" s="196"/>
      <c r="B102" s="226" t="e">
        <f>+CONCATENATE(#REF!,#REF!,#REF!,#REF!)</f>
        <v>#REF!</v>
      </c>
      <c r="C102" s="232" t="s">
        <v>152</v>
      </c>
      <c r="D102" s="232" t="s">
        <v>294</v>
      </c>
      <c r="E102" s="232" t="s">
        <v>295</v>
      </c>
      <c r="F102" s="232" t="s">
        <v>262</v>
      </c>
      <c r="G102" s="232"/>
      <c r="H102" s="234" t="str">
        <f t="shared" si="35"/>
        <v>2741</v>
      </c>
      <c r="I102" s="234" t="str">
        <f t="shared" si="36"/>
        <v>1</v>
      </c>
      <c r="J102" s="234" t="str">
        <f t="shared" si="37"/>
        <v>1</v>
      </c>
      <c r="K102" s="234" t="str">
        <f t="shared" si="38"/>
        <v>00</v>
      </c>
      <c r="L102" s="233">
        <v>0</v>
      </c>
      <c r="M102" s="238">
        <v>1249.72</v>
      </c>
      <c r="N102" s="233">
        <v>0</v>
      </c>
      <c r="O102" s="233">
        <v>0</v>
      </c>
      <c r="P102" s="233">
        <v>0</v>
      </c>
      <c r="Q102" s="233">
        <f t="shared" si="33"/>
        <v>0</v>
      </c>
      <c r="R102" s="233">
        <f t="shared" si="34"/>
        <v>0</v>
      </c>
      <c r="S102" s="227" t="s">
        <v>153</v>
      </c>
      <c r="T102" s="227" t="s">
        <v>154</v>
      </c>
      <c r="U102" s="227" t="s">
        <v>245</v>
      </c>
      <c r="V102" s="227"/>
      <c r="W102" s="228"/>
      <c r="X102" s="229" t="b">
        <f t="shared" si="28"/>
        <v>0</v>
      </c>
      <c r="Y102" s="229" t="b">
        <f t="shared" si="29"/>
        <v>0</v>
      </c>
      <c r="Z102" s="229" t="b">
        <f t="shared" si="30"/>
        <v>0</v>
      </c>
      <c r="AA102" s="229" t="b">
        <f t="shared" si="50"/>
        <v>1</v>
      </c>
      <c r="AB102" s="230">
        <f>Q122-W102</f>
        <v>0</v>
      </c>
      <c r="AE102" s="231"/>
      <c r="AG102" s="231">
        <f t="shared" si="32"/>
        <v>-1249.72</v>
      </c>
      <c r="AI102" s="236"/>
      <c r="AJ102" s="231"/>
    </row>
    <row r="103" spans="1:36" s="229" customFormat="1" ht="15" x14ac:dyDescent="0.25">
      <c r="A103" s="196"/>
      <c r="B103" s="226" t="str">
        <f>+CONCATENATE(D121,E121,F121,G121)</f>
        <v>223305K02615O230242121A7</v>
      </c>
      <c r="C103" s="232" t="s">
        <v>152</v>
      </c>
      <c r="D103" s="232" t="s">
        <v>302</v>
      </c>
      <c r="E103" s="232" t="s">
        <v>304</v>
      </c>
      <c r="F103" s="232" t="s">
        <v>262</v>
      </c>
      <c r="G103" s="232"/>
      <c r="H103" s="234" t="str">
        <f t="shared" si="35"/>
        <v>2741</v>
      </c>
      <c r="I103" s="234" t="str">
        <f t="shared" si="36"/>
        <v>1</v>
      </c>
      <c r="J103" s="234" t="str">
        <f t="shared" si="37"/>
        <v>1</v>
      </c>
      <c r="K103" s="234" t="str">
        <f t="shared" si="38"/>
        <v>00</v>
      </c>
      <c r="L103" s="233">
        <v>100000</v>
      </c>
      <c r="M103" s="238">
        <v>31771</v>
      </c>
      <c r="N103" s="233">
        <v>31771</v>
      </c>
      <c r="O103" s="233">
        <v>0</v>
      </c>
      <c r="P103" s="233">
        <v>0</v>
      </c>
      <c r="Q103" s="233">
        <f t="shared" si="33"/>
        <v>0</v>
      </c>
      <c r="R103" s="233">
        <f t="shared" si="34"/>
        <v>0</v>
      </c>
      <c r="S103" s="227" t="s">
        <v>140</v>
      </c>
      <c r="T103" s="227" t="s">
        <v>161</v>
      </c>
      <c r="U103" s="227" t="s">
        <v>245</v>
      </c>
      <c r="V103" s="227"/>
      <c r="W103" s="228"/>
      <c r="X103" s="229" t="b">
        <f t="shared" si="28"/>
        <v>0</v>
      </c>
      <c r="Y103" s="229" t="b">
        <f t="shared" si="29"/>
        <v>0</v>
      </c>
      <c r="Z103" s="229" t="b">
        <f t="shared" si="30"/>
        <v>0</v>
      </c>
      <c r="AA103" s="229" t="b">
        <f t="shared" ref="AA103:AA107" si="51">+V103=G103</f>
        <v>1</v>
      </c>
      <c r="AB103" s="230" t="e">
        <f>#REF!-W103</f>
        <v>#REF!</v>
      </c>
      <c r="AE103" s="231"/>
      <c r="AG103" s="231">
        <f t="shared" si="32"/>
        <v>68229</v>
      </c>
      <c r="AI103" s="236"/>
      <c r="AJ103" s="231"/>
    </row>
    <row r="104" spans="1:36" s="229" customFormat="1" ht="15" x14ac:dyDescent="0.25">
      <c r="A104" s="196"/>
      <c r="B104" s="226" t="str">
        <f>+CONCATENATE(D122,E122,F122,G122)</f>
        <v>226321E18715O230242121A7</v>
      </c>
      <c r="C104" s="232" t="s">
        <v>152</v>
      </c>
      <c r="D104" s="232" t="s">
        <v>298</v>
      </c>
      <c r="E104" s="232" t="s">
        <v>306</v>
      </c>
      <c r="F104" s="232" t="s">
        <v>324</v>
      </c>
      <c r="G104" s="232"/>
      <c r="H104" s="234" t="str">
        <f t="shared" si="35"/>
        <v>2751</v>
      </c>
      <c r="I104" s="234" t="str">
        <f t="shared" si="36"/>
        <v>1</v>
      </c>
      <c r="J104" s="234" t="str">
        <f t="shared" si="37"/>
        <v>1</v>
      </c>
      <c r="K104" s="234" t="str">
        <f t="shared" si="38"/>
        <v>00</v>
      </c>
      <c r="L104" s="233">
        <v>3098</v>
      </c>
      <c r="M104" s="233">
        <v>3098</v>
      </c>
      <c r="N104" s="233">
        <v>1035</v>
      </c>
      <c r="O104" s="233">
        <v>0</v>
      </c>
      <c r="P104" s="233">
        <v>0</v>
      </c>
      <c r="Q104" s="233">
        <f t="shared" si="33"/>
        <v>0</v>
      </c>
      <c r="R104" s="233">
        <f t="shared" si="34"/>
        <v>0</v>
      </c>
      <c r="S104" s="227" t="s">
        <v>141</v>
      </c>
      <c r="T104" s="227" t="s">
        <v>161</v>
      </c>
      <c r="U104" s="227" t="s">
        <v>245</v>
      </c>
      <c r="V104" s="227"/>
      <c r="W104" s="228"/>
      <c r="X104" s="229" t="b">
        <f t="shared" si="28"/>
        <v>0</v>
      </c>
      <c r="Y104" s="229" t="b">
        <f t="shared" si="29"/>
        <v>0</v>
      </c>
      <c r="Z104" s="229" t="b">
        <f t="shared" si="30"/>
        <v>0</v>
      </c>
      <c r="AA104" s="229" t="b">
        <f t="shared" si="51"/>
        <v>1</v>
      </c>
      <c r="AB104" s="230" t="e">
        <f>#REF!-W104</f>
        <v>#REF!</v>
      </c>
      <c r="AE104" s="231"/>
      <c r="AG104" s="231">
        <f t="shared" si="32"/>
        <v>0</v>
      </c>
      <c r="AI104" s="236"/>
      <c r="AJ104" s="231"/>
    </row>
    <row r="105" spans="1:36" s="229" customFormat="1" ht="15" x14ac:dyDescent="0.25">
      <c r="A105" s="196"/>
      <c r="B105" s="226" t="e">
        <f>+CONCATENATE(#REF!,#REF!,#REF!,#REF!)</f>
        <v>#REF!</v>
      </c>
      <c r="C105" s="232" t="s">
        <v>152</v>
      </c>
      <c r="D105" s="232" t="s">
        <v>141</v>
      </c>
      <c r="E105" s="232" t="s">
        <v>295</v>
      </c>
      <c r="F105" s="232" t="s">
        <v>263</v>
      </c>
      <c r="G105" s="232"/>
      <c r="H105" s="234" t="str">
        <f t="shared" si="35"/>
        <v>2911</v>
      </c>
      <c r="I105" s="234" t="str">
        <f t="shared" si="36"/>
        <v>1</v>
      </c>
      <c r="J105" s="234" t="str">
        <f t="shared" si="37"/>
        <v>1</v>
      </c>
      <c r="K105" s="234" t="str">
        <f t="shared" si="38"/>
        <v>00</v>
      </c>
      <c r="L105" s="233">
        <v>300000</v>
      </c>
      <c r="M105" s="233">
        <v>300000</v>
      </c>
      <c r="N105" s="233">
        <v>100000</v>
      </c>
      <c r="O105" s="233">
        <v>0</v>
      </c>
      <c r="P105" s="233">
        <v>0</v>
      </c>
      <c r="Q105" s="233">
        <f t="shared" si="33"/>
        <v>0</v>
      </c>
      <c r="R105" s="233">
        <f t="shared" si="34"/>
        <v>0</v>
      </c>
      <c r="S105" s="227" t="s">
        <v>170</v>
      </c>
      <c r="T105" s="227" t="s">
        <v>217</v>
      </c>
      <c r="U105" s="227" t="s">
        <v>245</v>
      </c>
      <c r="V105" s="227"/>
      <c r="W105" s="228"/>
      <c r="X105" s="229" t="b">
        <f t="shared" si="28"/>
        <v>0</v>
      </c>
      <c r="Y105" s="229" t="b">
        <f t="shared" si="29"/>
        <v>0</v>
      </c>
      <c r="Z105" s="229" t="b">
        <f t="shared" si="30"/>
        <v>0</v>
      </c>
      <c r="AA105" s="229" t="b">
        <f t="shared" si="51"/>
        <v>1</v>
      </c>
      <c r="AB105" s="230">
        <f>Q123-W105</f>
        <v>0</v>
      </c>
      <c r="AE105" s="231"/>
      <c r="AG105" s="231">
        <f t="shared" si="32"/>
        <v>0</v>
      </c>
      <c r="AI105" s="236"/>
      <c r="AJ105" s="231"/>
    </row>
    <row r="106" spans="1:36" s="229" customFormat="1" ht="15" x14ac:dyDescent="0.25">
      <c r="A106" s="196"/>
      <c r="B106" s="226" t="e">
        <f>+CONCATENATE(#REF!,#REF!,#REF!,#REF!)</f>
        <v>#REF!</v>
      </c>
      <c r="C106" s="232" t="s">
        <v>152</v>
      </c>
      <c r="D106" s="232" t="s">
        <v>294</v>
      </c>
      <c r="E106" s="232" t="s">
        <v>295</v>
      </c>
      <c r="F106" s="232" t="s">
        <v>263</v>
      </c>
      <c r="G106" s="232"/>
      <c r="H106" s="234" t="str">
        <f t="shared" si="35"/>
        <v>2911</v>
      </c>
      <c r="I106" s="234" t="str">
        <f t="shared" si="36"/>
        <v>1</v>
      </c>
      <c r="J106" s="234" t="str">
        <f t="shared" si="37"/>
        <v>1</v>
      </c>
      <c r="K106" s="234" t="str">
        <f t="shared" si="38"/>
        <v>00</v>
      </c>
      <c r="L106" s="233">
        <v>350000</v>
      </c>
      <c r="M106" s="233">
        <v>376676.75</v>
      </c>
      <c r="N106" s="233">
        <v>118070.92</v>
      </c>
      <c r="O106" s="233">
        <v>0</v>
      </c>
      <c r="P106" s="233">
        <v>1405.92</v>
      </c>
      <c r="Q106" s="233">
        <f t="shared" si="33"/>
        <v>1405.92</v>
      </c>
      <c r="R106" s="233">
        <f t="shared" si="34"/>
        <v>1405.92</v>
      </c>
      <c r="S106" s="227" t="s">
        <v>170</v>
      </c>
      <c r="T106" s="227" t="s">
        <v>159</v>
      </c>
      <c r="U106" s="227" t="s">
        <v>245</v>
      </c>
      <c r="V106" s="227"/>
      <c r="W106" s="228"/>
      <c r="X106" s="229" t="b">
        <f t="shared" si="28"/>
        <v>0</v>
      </c>
      <c r="Y106" s="229" t="b">
        <f t="shared" si="29"/>
        <v>0</v>
      </c>
      <c r="Z106" s="229" t="b">
        <f t="shared" si="30"/>
        <v>0</v>
      </c>
      <c r="AA106" s="229" t="b">
        <f t="shared" si="51"/>
        <v>1</v>
      </c>
      <c r="AB106" s="230">
        <f>Q124-W106</f>
        <v>0</v>
      </c>
      <c r="AE106" s="231"/>
      <c r="AG106" s="231">
        <f t="shared" si="32"/>
        <v>-26676.75</v>
      </c>
      <c r="AI106" s="236"/>
      <c r="AJ106" s="231"/>
    </row>
    <row r="107" spans="1:36" s="229" customFormat="1" ht="15" x14ac:dyDescent="0.25">
      <c r="A107" s="196"/>
      <c r="B107" s="226" t="str">
        <f>+CONCATENATE(D123,E123,F123,G123)</f>
        <v>221274K02315O230243121A7</v>
      </c>
      <c r="C107" s="232" t="s">
        <v>152</v>
      </c>
      <c r="D107" s="232" t="s">
        <v>296</v>
      </c>
      <c r="E107" s="232" t="s">
        <v>295</v>
      </c>
      <c r="F107" s="232" t="s">
        <v>263</v>
      </c>
      <c r="G107" s="232"/>
      <c r="H107" s="234" t="str">
        <f t="shared" si="35"/>
        <v>2911</v>
      </c>
      <c r="I107" s="234" t="str">
        <f t="shared" si="36"/>
        <v>1</v>
      </c>
      <c r="J107" s="234" t="str">
        <f t="shared" si="37"/>
        <v>1</v>
      </c>
      <c r="K107" s="234" t="str">
        <f t="shared" si="38"/>
        <v>00</v>
      </c>
      <c r="L107" s="233">
        <v>1525530</v>
      </c>
      <c r="M107" s="233">
        <v>1525530</v>
      </c>
      <c r="N107" s="233">
        <v>508510</v>
      </c>
      <c r="O107" s="233">
        <v>0</v>
      </c>
      <c r="P107" s="233">
        <v>0</v>
      </c>
      <c r="Q107" s="233">
        <f t="shared" si="33"/>
        <v>0</v>
      </c>
      <c r="R107" s="233">
        <f t="shared" si="34"/>
        <v>0</v>
      </c>
      <c r="S107" s="227" t="s">
        <v>155</v>
      </c>
      <c r="T107" s="227" t="s">
        <v>154</v>
      </c>
      <c r="U107" s="227" t="s">
        <v>245</v>
      </c>
      <c r="V107" s="227"/>
      <c r="W107" s="228"/>
      <c r="X107" s="229" t="b">
        <f t="shared" si="28"/>
        <v>0</v>
      </c>
      <c r="Y107" s="229" t="b">
        <f t="shared" si="29"/>
        <v>0</v>
      </c>
      <c r="Z107" s="229" t="b">
        <f t="shared" si="30"/>
        <v>0</v>
      </c>
      <c r="AA107" s="229" t="b">
        <f t="shared" si="51"/>
        <v>1</v>
      </c>
      <c r="AB107" s="230">
        <f>Q125-W107</f>
        <v>0</v>
      </c>
      <c r="AE107" s="231"/>
      <c r="AG107" s="231">
        <f t="shared" si="32"/>
        <v>0</v>
      </c>
      <c r="AI107" s="236"/>
      <c r="AJ107" s="231"/>
    </row>
    <row r="108" spans="1:36" s="229" customFormat="1" ht="15" x14ac:dyDescent="0.25">
      <c r="A108" s="196"/>
      <c r="B108" s="226"/>
      <c r="C108" s="232" t="s">
        <v>152</v>
      </c>
      <c r="D108" s="232" t="s">
        <v>296</v>
      </c>
      <c r="E108" s="232" t="s">
        <v>297</v>
      </c>
      <c r="F108" s="232" t="s">
        <v>263</v>
      </c>
      <c r="G108" s="232"/>
      <c r="H108" s="234" t="str">
        <f t="shared" si="35"/>
        <v>2911</v>
      </c>
      <c r="I108" s="234" t="str">
        <f t="shared" si="36"/>
        <v>1</v>
      </c>
      <c r="J108" s="234" t="str">
        <f t="shared" si="37"/>
        <v>1</v>
      </c>
      <c r="K108" s="234" t="str">
        <f t="shared" si="38"/>
        <v>00</v>
      </c>
      <c r="L108" s="233">
        <v>450000</v>
      </c>
      <c r="M108" s="233">
        <v>450000</v>
      </c>
      <c r="N108" s="233">
        <v>150000</v>
      </c>
      <c r="O108" s="233">
        <v>0</v>
      </c>
      <c r="P108" s="233">
        <v>0</v>
      </c>
      <c r="Q108" s="233">
        <f t="shared" si="33"/>
        <v>0</v>
      </c>
      <c r="R108" s="233">
        <f t="shared" si="34"/>
        <v>0</v>
      </c>
      <c r="S108" s="227" t="s">
        <v>160</v>
      </c>
      <c r="T108" s="227" t="s">
        <v>171</v>
      </c>
      <c r="U108" s="227" t="s">
        <v>246</v>
      </c>
      <c r="V108" s="227"/>
      <c r="W108" s="228"/>
      <c r="X108" s="229" t="b">
        <f t="shared" si="28"/>
        <v>0</v>
      </c>
      <c r="Y108" s="229" t="b">
        <f t="shared" si="29"/>
        <v>0</v>
      </c>
      <c r="Z108" s="229" t="b">
        <f t="shared" si="30"/>
        <v>0</v>
      </c>
      <c r="AA108" s="229" t="b">
        <f t="shared" ref="AA108:AA112" si="52">+V108=G108</f>
        <v>1</v>
      </c>
      <c r="AB108" s="230"/>
      <c r="AE108" s="231"/>
      <c r="AG108" s="231">
        <f t="shared" si="32"/>
        <v>0</v>
      </c>
      <c r="AI108" s="236"/>
      <c r="AJ108" s="231"/>
    </row>
    <row r="109" spans="1:36" s="229" customFormat="1" ht="15" x14ac:dyDescent="0.25">
      <c r="A109" s="196"/>
      <c r="B109" s="226"/>
      <c r="C109" s="232" t="s">
        <v>152</v>
      </c>
      <c r="D109" s="232" t="s">
        <v>302</v>
      </c>
      <c r="E109" s="232" t="s">
        <v>304</v>
      </c>
      <c r="F109" s="232" t="s">
        <v>263</v>
      </c>
      <c r="G109" s="232"/>
      <c r="H109" s="234" t="str">
        <f t="shared" si="35"/>
        <v>2911</v>
      </c>
      <c r="I109" s="234" t="str">
        <f t="shared" si="36"/>
        <v>1</v>
      </c>
      <c r="J109" s="234" t="str">
        <f t="shared" si="37"/>
        <v>1</v>
      </c>
      <c r="K109" s="234" t="str">
        <f t="shared" si="38"/>
        <v>00</v>
      </c>
      <c r="L109" s="233">
        <v>154603</v>
      </c>
      <c r="M109" s="233">
        <v>154603</v>
      </c>
      <c r="N109" s="233">
        <v>51535</v>
      </c>
      <c r="O109" s="233">
        <v>0</v>
      </c>
      <c r="P109" s="233">
        <v>0</v>
      </c>
      <c r="Q109" s="233">
        <f t="shared" si="33"/>
        <v>0</v>
      </c>
      <c r="R109" s="233">
        <f t="shared" si="34"/>
        <v>0</v>
      </c>
      <c r="S109" s="227" t="s">
        <v>149</v>
      </c>
      <c r="T109" s="227" t="s">
        <v>169</v>
      </c>
      <c r="U109" s="227" t="s">
        <v>246</v>
      </c>
      <c r="V109" s="227"/>
      <c r="W109" s="228"/>
      <c r="X109" s="229" t="b">
        <f t="shared" si="28"/>
        <v>0</v>
      </c>
      <c r="Y109" s="229" t="b">
        <f t="shared" si="29"/>
        <v>0</v>
      </c>
      <c r="Z109" s="229" t="b">
        <f t="shared" si="30"/>
        <v>0</v>
      </c>
      <c r="AA109" s="229" t="b">
        <f t="shared" si="52"/>
        <v>1</v>
      </c>
      <c r="AB109" s="230"/>
      <c r="AE109" s="231"/>
      <c r="AG109" s="231">
        <f t="shared" si="32"/>
        <v>0</v>
      </c>
      <c r="AI109" s="236"/>
      <c r="AJ109" s="231"/>
    </row>
    <row r="110" spans="1:36" s="229" customFormat="1" ht="15" x14ac:dyDescent="0.25">
      <c r="A110" s="196"/>
      <c r="B110" s="226" t="str">
        <f>+CONCATENATE(D124,E124,F124,G124)</f>
        <v>226321E18715O230243121A7</v>
      </c>
      <c r="C110" s="232" t="s">
        <v>152</v>
      </c>
      <c r="D110" s="232" t="s">
        <v>294</v>
      </c>
      <c r="E110" s="232" t="s">
        <v>295</v>
      </c>
      <c r="F110" s="232" t="s">
        <v>264</v>
      </c>
      <c r="G110" s="232"/>
      <c r="H110" s="234" t="str">
        <f t="shared" si="35"/>
        <v>2931</v>
      </c>
      <c r="I110" s="234" t="str">
        <f t="shared" si="36"/>
        <v>1</v>
      </c>
      <c r="J110" s="234" t="str">
        <f t="shared" si="37"/>
        <v>1</v>
      </c>
      <c r="K110" s="234" t="str">
        <f t="shared" si="38"/>
        <v>00</v>
      </c>
      <c r="L110" s="233">
        <v>200000</v>
      </c>
      <c r="M110" s="233">
        <v>200000</v>
      </c>
      <c r="N110" s="233">
        <v>66665</v>
      </c>
      <c r="O110" s="233">
        <v>0</v>
      </c>
      <c r="P110" s="233">
        <v>0</v>
      </c>
      <c r="Q110" s="233">
        <f t="shared" si="33"/>
        <v>0</v>
      </c>
      <c r="R110" s="233">
        <f t="shared" si="34"/>
        <v>0</v>
      </c>
      <c r="S110" s="227" t="s">
        <v>147</v>
      </c>
      <c r="T110" s="227" t="s">
        <v>159</v>
      </c>
      <c r="U110" s="227" t="s">
        <v>246</v>
      </c>
      <c r="V110" s="227"/>
      <c r="W110" s="228"/>
      <c r="X110" s="229" t="b">
        <f t="shared" si="28"/>
        <v>0</v>
      </c>
      <c r="Y110" s="229" t="b">
        <f t="shared" si="29"/>
        <v>0</v>
      </c>
      <c r="Z110" s="229" t="b">
        <f t="shared" si="30"/>
        <v>0</v>
      </c>
      <c r="AA110" s="229" t="b">
        <f t="shared" si="52"/>
        <v>1</v>
      </c>
      <c r="AB110" s="230">
        <f>Q127-W110</f>
        <v>0</v>
      </c>
      <c r="AE110" s="231"/>
      <c r="AG110" s="231">
        <f t="shared" si="32"/>
        <v>0</v>
      </c>
      <c r="AI110" s="236"/>
      <c r="AJ110" s="231"/>
    </row>
    <row r="111" spans="1:36" s="229" customFormat="1" ht="15" x14ac:dyDescent="0.25">
      <c r="A111" s="196"/>
      <c r="B111" s="226" t="str">
        <f>+CONCATENATE(D125,E125,F125,G125)</f>
        <v>242218E18815O230243121A7</v>
      </c>
      <c r="C111" s="232" t="s">
        <v>152</v>
      </c>
      <c r="D111" s="232" t="s">
        <v>302</v>
      </c>
      <c r="E111" s="232" t="s">
        <v>304</v>
      </c>
      <c r="F111" s="232" t="s">
        <v>264</v>
      </c>
      <c r="G111" s="232"/>
      <c r="H111" s="234" t="str">
        <f t="shared" si="35"/>
        <v>2931</v>
      </c>
      <c r="I111" s="234" t="str">
        <f t="shared" si="36"/>
        <v>1</v>
      </c>
      <c r="J111" s="234" t="str">
        <f t="shared" si="37"/>
        <v>1</v>
      </c>
      <c r="K111" s="234" t="str">
        <f t="shared" si="38"/>
        <v>00</v>
      </c>
      <c r="L111" s="233">
        <v>4778</v>
      </c>
      <c r="M111" s="238">
        <v>4778</v>
      </c>
      <c r="N111" s="233">
        <v>1595</v>
      </c>
      <c r="O111" s="233">
        <v>0</v>
      </c>
      <c r="P111" s="233">
        <v>0</v>
      </c>
      <c r="Q111" s="233">
        <f t="shared" si="33"/>
        <v>0</v>
      </c>
      <c r="R111" s="233">
        <f t="shared" si="34"/>
        <v>0</v>
      </c>
      <c r="S111" s="227" t="s">
        <v>148</v>
      </c>
      <c r="T111" s="227" t="s">
        <v>159</v>
      </c>
      <c r="U111" s="227" t="s">
        <v>246</v>
      </c>
      <c r="V111" s="227"/>
      <c r="W111" s="228"/>
      <c r="X111" s="229" t="b">
        <f t="shared" si="28"/>
        <v>0</v>
      </c>
      <c r="Y111" s="229" t="b">
        <f t="shared" si="29"/>
        <v>0</v>
      </c>
      <c r="Z111" s="229" t="b">
        <f t="shared" si="30"/>
        <v>0</v>
      </c>
      <c r="AA111" s="229" t="b">
        <f t="shared" si="52"/>
        <v>1</v>
      </c>
      <c r="AB111" s="230">
        <f>Q128-W111</f>
        <v>0</v>
      </c>
      <c r="AE111" s="231"/>
      <c r="AG111" s="231">
        <f t="shared" si="32"/>
        <v>0</v>
      </c>
      <c r="AI111" s="236"/>
      <c r="AJ111" s="231"/>
    </row>
    <row r="112" spans="1:36" s="229" customFormat="1" ht="15" x14ac:dyDescent="0.25">
      <c r="A112" s="196"/>
      <c r="B112" s="226" t="str">
        <f>+CONCATENATE(D127,E127,F127,G127)</f>
        <v>213306K02715O230244121A7</v>
      </c>
      <c r="C112" s="232" t="s">
        <v>152</v>
      </c>
      <c r="D112" s="232" t="s">
        <v>294</v>
      </c>
      <c r="E112" s="232" t="s">
        <v>295</v>
      </c>
      <c r="F112" s="232" t="s">
        <v>265</v>
      </c>
      <c r="G112" s="232"/>
      <c r="H112" s="234" t="str">
        <f t="shared" si="35"/>
        <v>2941</v>
      </c>
      <c r="I112" s="234" t="str">
        <f t="shared" si="36"/>
        <v>1</v>
      </c>
      <c r="J112" s="234" t="str">
        <f t="shared" si="37"/>
        <v>1</v>
      </c>
      <c r="K112" s="234" t="str">
        <f t="shared" si="38"/>
        <v>00</v>
      </c>
      <c r="L112" s="233">
        <v>500000</v>
      </c>
      <c r="M112" s="238">
        <v>500000</v>
      </c>
      <c r="N112" s="233">
        <v>166665</v>
      </c>
      <c r="O112" s="233">
        <v>0</v>
      </c>
      <c r="P112" s="233">
        <v>0</v>
      </c>
      <c r="Q112" s="233">
        <f t="shared" si="33"/>
        <v>0</v>
      </c>
      <c r="R112" s="233">
        <f t="shared" si="34"/>
        <v>0</v>
      </c>
      <c r="S112" s="227" t="s">
        <v>153</v>
      </c>
      <c r="T112" s="227" t="s">
        <v>154</v>
      </c>
      <c r="U112" s="227" t="s">
        <v>247</v>
      </c>
      <c r="V112" s="227"/>
      <c r="W112" s="228"/>
      <c r="X112" s="229" t="b">
        <f t="shared" si="28"/>
        <v>0</v>
      </c>
      <c r="Y112" s="229" t="b">
        <f t="shared" si="29"/>
        <v>0</v>
      </c>
      <c r="Z112" s="229" t="b">
        <f t="shared" si="30"/>
        <v>0</v>
      </c>
      <c r="AA112" s="229" t="b">
        <f t="shared" si="52"/>
        <v>1</v>
      </c>
      <c r="AB112" s="230">
        <f>Q130-W112</f>
        <v>0</v>
      </c>
      <c r="AE112" s="231"/>
      <c r="AG112" s="231">
        <f t="shared" si="32"/>
        <v>0</v>
      </c>
      <c r="AI112" s="236"/>
      <c r="AJ112" s="231"/>
    </row>
    <row r="113" spans="1:36" s="229" customFormat="1" ht="15" x14ac:dyDescent="0.25">
      <c r="A113" s="196"/>
      <c r="B113" s="226"/>
      <c r="C113" s="232" t="s">
        <v>152</v>
      </c>
      <c r="D113" s="232" t="s">
        <v>302</v>
      </c>
      <c r="E113" s="232" t="s">
        <v>304</v>
      </c>
      <c r="F113" s="232" t="s">
        <v>265</v>
      </c>
      <c r="G113" s="232"/>
      <c r="H113" s="234" t="str">
        <f t="shared" si="35"/>
        <v>2941</v>
      </c>
      <c r="I113" s="234" t="str">
        <f t="shared" si="36"/>
        <v>1</v>
      </c>
      <c r="J113" s="234" t="str">
        <f t="shared" si="37"/>
        <v>1</v>
      </c>
      <c r="K113" s="234" t="str">
        <f t="shared" si="38"/>
        <v>00</v>
      </c>
      <c r="L113" s="233">
        <v>3437</v>
      </c>
      <c r="M113" s="238">
        <v>0</v>
      </c>
      <c r="N113" s="233">
        <v>0</v>
      </c>
      <c r="O113" s="233">
        <v>0</v>
      </c>
      <c r="P113" s="233">
        <v>0</v>
      </c>
      <c r="Q113" s="233">
        <f t="shared" si="33"/>
        <v>0</v>
      </c>
      <c r="R113" s="233">
        <f t="shared" si="34"/>
        <v>0</v>
      </c>
      <c r="S113" s="227" t="s">
        <v>153</v>
      </c>
      <c r="T113" s="227" t="s">
        <v>291</v>
      </c>
      <c r="U113" s="227" t="s">
        <v>247</v>
      </c>
      <c r="V113" s="227"/>
      <c r="W113" s="228"/>
      <c r="X113" s="229" t="b">
        <f t="shared" si="28"/>
        <v>0</v>
      </c>
      <c r="Y113" s="229" t="b">
        <f t="shared" si="29"/>
        <v>0</v>
      </c>
      <c r="Z113" s="229" t="b">
        <f t="shared" si="30"/>
        <v>0</v>
      </c>
      <c r="AA113" s="229" t="b">
        <f t="shared" ref="AA113:AA114" si="53">+V113=G113</f>
        <v>1</v>
      </c>
      <c r="AB113" s="230"/>
      <c r="AE113" s="231"/>
      <c r="AG113" s="231">
        <f t="shared" si="32"/>
        <v>3437</v>
      </c>
      <c r="AI113" s="236"/>
      <c r="AJ113" s="231"/>
    </row>
    <row r="114" spans="1:36" s="229" customFormat="1" ht="15" x14ac:dyDescent="0.25">
      <c r="A114" s="196"/>
      <c r="B114" s="226" t="str">
        <f>+CONCATENATE(D128,E128,F128,G128)</f>
        <v>221274K02315O230244121A7</v>
      </c>
      <c r="C114" s="232" t="s">
        <v>152</v>
      </c>
      <c r="D114" s="232" t="s">
        <v>141</v>
      </c>
      <c r="E114" s="232" t="s">
        <v>295</v>
      </c>
      <c r="F114" s="232" t="s">
        <v>266</v>
      </c>
      <c r="G114" s="232"/>
      <c r="H114" s="234" t="str">
        <f t="shared" si="35"/>
        <v>2981</v>
      </c>
      <c r="I114" s="234" t="str">
        <f t="shared" si="36"/>
        <v>1</v>
      </c>
      <c r="J114" s="234" t="str">
        <f t="shared" si="37"/>
        <v>1</v>
      </c>
      <c r="K114" s="234" t="str">
        <f t="shared" si="38"/>
        <v>00</v>
      </c>
      <c r="L114" s="233">
        <v>233336</v>
      </c>
      <c r="M114" s="238">
        <v>233336</v>
      </c>
      <c r="N114" s="233">
        <v>77780</v>
      </c>
      <c r="O114" s="233">
        <v>0</v>
      </c>
      <c r="P114" s="233">
        <v>0</v>
      </c>
      <c r="Q114" s="233">
        <f t="shared" si="33"/>
        <v>0</v>
      </c>
      <c r="R114" s="233">
        <f t="shared" si="34"/>
        <v>0</v>
      </c>
      <c r="S114" s="227" t="s">
        <v>140</v>
      </c>
      <c r="T114" s="227" t="s">
        <v>161</v>
      </c>
      <c r="U114" s="227" t="s">
        <v>247</v>
      </c>
      <c r="V114" s="227"/>
      <c r="W114" s="228"/>
      <c r="X114" s="229" t="b">
        <f t="shared" si="28"/>
        <v>0</v>
      </c>
      <c r="Y114" s="229" t="b">
        <f t="shared" si="29"/>
        <v>0</v>
      </c>
      <c r="Z114" s="229" t="b">
        <f t="shared" si="30"/>
        <v>0</v>
      </c>
      <c r="AA114" s="229" t="b">
        <f t="shared" si="53"/>
        <v>1</v>
      </c>
      <c r="AB114" s="230">
        <f>Q131-W114</f>
        <v>0</v>
      </c>
      <c r="AE114" s="231"/>
      <c r="AG114" s="231">
        <f t="shared" si="32"/>
        <v>0</v>
      </c>
      <c r="AI114" s="236"/>
      <c r="AJ114" s="231"/>
    </row>
    <row r="115" spans="1:36" s="229" customFormat="1" ht="15" x14ac:dyDescent="0.25">
      <c r="A115" s="196"/>
      <c r="B115" s="226" t="str">
        <f>+CONCATENATE(D130,E130,F130,G130)</f>
        <v>223305K02615O230244121A7</v>
      </c>
      <c r="C115" s="232" t="s">
        <v>152</v>
      </c>
      <c r="D115" s="232" t="s">
        <v>296</v>
      </c>
      <c r="E115" s="232" t="s">
        <v>295</v>
      </c>
      <c r="F115" s="232" t="s">
        <v>266</v>
      </c>
      <c r="G115" s="232"/>
      <c r="H115" s="234" t="str">
        <f t="shared" si="35"/>
        <v>2981</v>
      </c>
      <c r="I115" s="234" t="str">
        <f t="shared" si="36"/>
        <v>1</v>
      </c>
      <c r="J115" s="234" t="str">
        <f t="shared" si="37"/>
        <v>1</v>
      </c>
      <c r="K115" s="234" t="str">
        <f t="shared" si="38"/>
        <v>00</v>
      </c>
      <c r="L115" s="233">
        <v>693423</v>
      </c>
      <c r="M115" s="238">
        <v>693423</v>
      </c>
      <c r="N115" s="233">
        <v>231140</v>
      </c>
      <c r="O115" s="233">
        <v>0</v>
      </c>
      <c r="P115" s="233">
        <v>0</v>
      </c>
      <c r="Q115" s="233">
        <f t="shared" si="33"/>
        <v>0</v>
      </c>
      <c r="R115" s="233">
        <f t="shared" si="34"/>
        <v>0</v>
      </c>
      <c r="S115" s="227" t="s">
        <v>155</v>
      </c>
      <c r="T115" s="227" t="s">
        <v>154</v>
      </c>
      <c r="U115" s="227" t="s">
        <v>247</v>
      </c>
      <c r="V115" s="227"/>
      <c r="W115" s="228"/>
      <c r="X115" s="229" t="b">
        <f t="shared" si="28"/>
        <v>0</v>
      </c>
      <c r="Y115" s="229" t="b">
        <f t="shared" si="29"/>
        <v>0</v>
      </c>
      <c r="Z115" s="229" t="b">
        <f t="shared" si="30"/>
        <v>0</v>
      </c>
      <c r="AA115" s="229" t="b">
        <f t="shared" ref="AA115:AA118" si="54">+V115=G115</f>
        <v>1</v>
      </c>
      <c r="AB115" s="230">
        <f>Q132-W115</f>
        <v>0</v>
      </c>
      <c r="AE115" s="231"/>
      <c r="AG115" s="231">
        <f t="shared" si="32"/>
        <v>0</v>
      </c>
      <c r="AI115" s="236"/>
      <c r="AJ115" s="231"/>
    </row>
    <row r="116" spans="1:36" s="229" customFormat="1" ht="15" x14ac:dyDescent="0.25">
      <c r="A116" s="196"/>
      <c r="B116" s="226" t="str">
        <f>+CONCATENATE(D131,E131,F131,G131)</f>
        <v>226321E18715O230244121A7</v>
      </c>
      <c r="C116" s="232" t="s">
        <v>152</v>
      </c>
      <c r="D116" s="232" t="s">
        <v>308</v>
      </c>
      <c r="E116" s="232" t="s">
        <v>295</v>
      </c>
      <c r="F116" s="232" t="s">
        <v>309</v>
      </c>
      <c r="G116" s="232"/>
      <c r="H116" s="234" t="str">
        <f t="shared" si="35"/>
        <v>2419</v>
      </c>
      <c r="I116" s="234" t="str">
        <f t="shared" si="36"/>
        <v>2</v>
      </c>
      <c r="J116" s="234" t="str">
        <f t="shared" si="37"/>
        <v>1</v>
      </c>
      <c r="K116" s="234" t="str">
        <f t="shared" si="38"/>
        <v>A7</v>
      </c>
      <c r="L116" s="233">
        <v>1078556</v>
      </c>
      <c r="M116" s="238">
        <v>1078556</v>
      </c>
      <c r="N116" s="233">
        <v>359520</v>
      </c>
      <c r="O116" s="233">
        <v>0</v>
      </c>
      <c r="P116" s="233">
        <v>0</v>
      </c>
      <c r="Q116" s="233">
        <f t="shared" si="33"/>
        <v>0</v>
      </c>
      <c r="R116" s="233">
        <f t="shared" si="34"/>
        <v>0</v>
      </c>
      <c r="S116" s="227" t="s">
        <v>162</v>
      </c>
      <c r="T116" s="227" t="s">
        <v>161</v>
      </c>
      <c r="U116" s="227" t="s">
        <v>247</v>
      </c>
      <c r="V116" s="227"/>
      <c r="W116" s="228"/>
      <c r="X116" s="229" t="b">
        <f t="shared" si="28"/>
        <v>0</v>
      </c>
      <c r="Y116" s="229" t="b">
        <f t="shared" si="29"/>
        <v>0</v>
      </c>
      <c r="Z116" s="229" t="b">
        <f t="shared" si="30"/>
        <v>0</v>
      </c>
      <c r="AA116" s="229" t="b">
        <f t="shared" si="54"/>
        <v>1</v>
      </c>
      <c r="AB116" s="230" t="e">
        <f>#REF!-W116</f>
        <v>#REF!</v>
      </c>
      <c r="AE116" s="231"/>
      <c r="AG116" s="231">
        <f t="shared" si="32"/>
        <v>0</v>
      </c>
      <c r="AI116" s="236"/>
      <c r="AJ116" s="231"/>
    </row>
    <row r="117" spans="1:36" s="229" customFormat="1" ht="15" x14ac:dyDescent="0.25">
      <c r="A117" s="196"/>
      <c r="B117" s="226" t="str">
        <f>+CONCATENATE(D132,E132,F132,G132)</f>
        <v>242218E18815O230244121A7</v>
      </c>
      <c r="C117" s="232" t="s">
        <v>152</v>
      </c>
      <c r="D117" s="232" t="s">
        <v>310</v>
      </c>
      <c r="E117" s="232" t="s">
        <v>295</v>
      </c>
      <c r="F117" s="232" t="s">
        <v>309</v>
      </c>
      <c r="G117" s="232"/>
      <c r="H117" s="234" t="str">
        <f t="shared" si="35"/>
        <v>2419</v>
      </c>
      <c r="I117" s="234" t="str">
        <f t="shared" si="36"/>
        <v>2</v>
      </c>
      <c r="J117" s="234" t="str">
        <f t="shared" si="37"/>
        <v>1</v>
      </c>
      <c r="K117" s="234" t="str">
        <f t="shared" si="38"/>
        <v>A7</v>
      </c>
      <c r="L117" s="233">
        <v>133234</v>
      </c>
      <c r="M117" s="238">
        <v>133234</v>
      </c>
      <c r="N117" s="233">
        <v>44410</v>
      </c>
      <c r="O117" s="233">
        <v>0</v>
      </c>
      <c r="P117" s="233">
        <v>0</v>
      </c>
      <c r="Q117" s="233">
        <f t="shared" si="33"/>
        <v>0</v>
      </c>
      <c r="R117" s="233">
        <f t="shared" si="34"/>
        <v>0</v>
      </c>
      <c r="S117" s="227" t="s">
        <v>147</v>
      </c>
      <c r="T117" s="227" t="s">
        <v>161</v>
      </c>
      <c r="U117" s="227" t="s">
        <v>248</v>
      </c>
      <c r="V117" s="227"/>
      <c r="W117" s="228"/>
      <c r="X117" s="229" t="b">
        <f t="shared" si="28"/>
        <v>0</v>
      </c>
      <c r="Y117" s="229" t="b">
        <f t="shared" si="29"/>
        <v>0</v>
      </c>
      <c r="Z117" s="229" t="b">
        <f t="shared" si="30"/>
        <v>0</v>
      </c>
      <c r="AA117" s="229" t="b">
        <f t="shared" si="54"/>
        <v>1</v>
      </c>
      <c r="AB117" s="230">
        <f>Q133-W117</f>
        <v>0</v>
      </c>
      <c r="AE117" s="231"/>
      <c r="AG117" s="231">
        <f t="shared" si="32"/>
        <v>0</v>
      </c>
      <c r="AI117" s="236"/>
      <c r="AJ117" s="231"/>
    </row>
    <row r="118" spans="1:36" s="229" customFormat="1" ht="15" x14ac:dyDescent="0.25">
      <c r="A118" s="196"/>
      <c r="B118" s="226" t="str">
        <f>+CONCATENATE(D134,E134,F134,G134)</f>
        <v>221274K02315O230246121A7</v>
      </c>
      <c r="C118" s="232" t="s">
        <v>152</v>
      </c>
      <c r="D118" s="232" t="s">
        <v>296</v>
      </c>
      <c r="E118" s="232" t="s">
        <v>295</v>
      </c>
      <c r="F118" s="232" t="s">
        <v>309</v>
      </c>
      <c r="G118" s="232"/>
      <c r="H118" s="234" t="str">
        <f t="shared" si="35"/>
        <v>2419</v>
      </c>
      <c r="I118" s="234" t="str">
        <f t="shared" si="36"/>
        <v>2</v>
      </c>
      <c r="J118" s="234" t="str">
        <f t="shared" si="37"/>
        <v>1</v>
      </c>
      <c r="K118" s="234" t="str">
        <f t="shared" si="38"/>
        <v>A7</v>
      </c>
      <c r="L118" s="233">
        <v>693423</v>
      </c>
      <c r="M118" s="238">
        <v>693423</v>
      </c>
      <c r="N118" s="233">
        <v>231140</v>
      </c>
      <c r="O118" s="233">
        <v>0</v>
      </c>
      <c r="P118" s="233">
        <v>0</v>
      </c>
      <c r="Q118" s="233">
        <f t="shared" si="33"/>
        <v>0</v>
      </c>
      <c r="R118" s="233">
        <f t="shared" si="34"/>
        <v>0</v>
      </c>
      <c r="S118" s="227" t="s">
        <v>141</v>
      </c>
      <c r="T118" s="227" t="s">
        <v>161</v>
      </c>
      <c r="U118" s="227" t="s">
        <v>249</v>
      </c>
      <c r="V118" s="227"/>
      <c r="W118" s="228"/>
      <c r="X118" s="229" t="b">
        <f t="shared" si="28"/>
        <v>0</v>
      </c>
      <c r="Y118" s="229" t="b">
        <f t="shared" si="29"/>
        <v>0</v>
      </c>
      <c r="Z118" s="229" t="b">
        <f t="shared" si="30"/>
        <v>0</v>
      </c>
      <c r="AA118" s="229" t="b">
        <f t="shared" si="54"/>
        <v>1</v>
      </c>
      <c r="AB118" s="230">
        <f>Q145-W118</f>
        <v>0</v>
      </c>
      <c r="AE118" s="231"/>
      <c r="AG118" s="231">
        <f t="shared" si="32"/>
        <v>0</v>
      </c>
      <c r="AI118" s="236"/>
      <c r="AJ118" s="231"/>
    </row>
    <row r="119" spans="1:36" s="229" customFormat="1" ht="15" x14ac:dyDescent="0.25">
      <c r="A119" s="196"/>
      <c r="B119" s="226"/>
      <c r="C119" s="232" t="s">
        <v>152</v>
      </c>
      <c r="D119" s="232" t="s">
        <v>311</v>
      </c>
      <c r="E119" s="232" t="s">
        <v>295</v>
      </c>
      <c r="F119" s="232" t="s">
        <v>312</v>
      </c>
      <c r="G119" s="232"/>
      <c r="H119" s="234" t="str">
        <f t="shared" si="35"/>
        <v>2421</v>
      </c>
      <c r="I119" s="234" t="str">
        <f t="shared" si="36"/>
        <v>2</v>
      </c>
      <c r="J119" s="234" t="str">
        <f t="shared" si="37"/>
        <v>1</v>
      </c>
      <c r="K119" s="234" t="str">
        <f t="shared" si="38"/>
        <v>A7</v>
      </c>
      <c r="L119" s="233">
        <v>199850</v>
      </c>
      <c r="M119" s="238">
        <v>199850</v>
      </c>
      <c r="N119" s="233">
        <v>66615</v>
      </c>
      <c r="O119" s="233">
        <v>0</v>
      </c>
      <c r="P119" s="233">
        <v>0</v>
      </c>
      <c r="Q119" s="233">
        <f t="shared" si="33"/>
        <v>0</v>
      </c>
      <c r="R119" s="233">
        <f t="shared" si="34"/>
        <v>0</v>
      </c>
      <c r="S119" s="227" t="s">
        <v>160</v>
      </c>
      <c r="T119" s="227" t="s">
        <v>154</v>
      </c>
      <c r="U119" s="227" t="s">
        <v>249</v>
      </c>
      <c r="V119" s="227"/>
      <c r="W119" s="228"/>
      <c r="X119" s="229" t="b">
        <f t="shared" si="28"/>
        <v>0</v>
      </c>
      <c r="Y119" s="229" t="b">
        <f t="shared" si="29"/>
        <v>0</v>
      </c>
      <c r="Z119" s="229" t="b">
        <f t="shared" si="30"/>
        <v>0</v>
      </c>
      <c r="AA119" s="229" t="b">
        <f t="shared" ref="AA119:AA120" si="55">+V119=G119</f>
        <v>1</v>
      </c>
      <c r="AB119" s="230"/>
      <c r="AE119" s="231"/>
      <c r="AG119" s="231">
        <f t="shared" si="32"/>
        <v>0</v>
      </c>
      <c r="AI119" s="236"/>
      <c r="AJ119" s="231"/>
    </row>
    <row r="120" spans="1:36" s="229" customFormat="1" ht="15" x14ac:dyDescent="0.25">
      <c r="A120" s="196"/>
      <c r="B120" s="226" t="e">
        <f>+CONCATENATE(#REF!,#REF!,#REF!,#REF!)</f>
        <v>#REF!</v>
      </c>
      <c r="C120" s="232" t="s">
        <v>152</v>
      </c>
      <c r="D120" s="232" t="s">
        <v>308</v>
      </c>
      <c r="E120" s="232" t="s">
        <v>295</v>
      </c>
      <c r="F120" s="232" t="s">
        <v>312</v>
      </c>
      <c r="G120" s="232"/>
      <c r="H120" s="234" t="str">
        <f t="shared" si="35"/>
        <v>2421</v>
      </c>
      <c r="I120" s="234" t="str">
        <f t="shared" si="36"/>
        <v>2</v>
      </c>
      <c r="J120" s="234" t="str">
        <f t="shared" si="37"/>
        <v>1</v>
      </c>
      <c r="K120" s="234" t="str">
        <f t="shared" si="38"/>
        <v>A7</v>
      </c>
      <c r="L120" s="233">
        <v>888224</v>
      </c>
      <c r="M120" s="238">
        <v>888224</v>
      </c>
      <c r="N120" s="233">
        <v>296075</v>
      </c>
      <c r="O120" s="233">
        <v>0</v>
      </c>
      <c r="P120" s="233">
        <v>0</v>
      </c>
      <c r="Q120" s="233">
        <f t="shared" si="33"/>
        <v>0</v>
      </c>
      <c r="R120" s="233">
        <f t="shared" si="34"/>
        <v>0</v>
      </c>
      <c r="S120" s="227" t="s">
        <v>160</v>
      </c>
      <c r="T120" s="227" t="s">
        <v>161</v>
      </c>
      <c r="U120" s="227" t="s">
        <v>249</v>
      </c>
      <c r="V120" s="227"/>
      <c r="W120" s="228"/>
      <c r="X120" s="229" t="b">
        <f t="shared" si="28"/>
        <v>0</v>
      </c>
      <c r="Y120" s="229" t="b">
        <f t="shared" si="29"/>
        <v>0</v>
      </c>
      <c r="Z120" s="229" t="b">
        <f t="shared" si="30"/>
        <v>0</v>
      </c>
      <c r="AA120" s="229" t="b">
        <f t="shared" si="55"/>
        <v>1</v>
      </c>
      <c r="AB120" s="230" t="e">
        <f>#REF!-W120</f>
        <v>#REF!</v>
      </c>
      <c r="AE120" s="231"/>
      <c r="AG120" s="231">
        <f t="shared" si="32"/>
        <v>0</v>
      </c>
      <c r="AI120" s="236"/>
      <c r="AJ120" s="231"/>
    </row>
    <row r="121" spans="1:36" s="229" customFormat="1" ht="15" x14ac:dyDescent="0.25">
      <c r="A121" s="196"/>
      <c r="B121" s="226" t="str">
        <f>+CONCATENATE(D145,E145,F145,G145)</f>
        <v>223305K02615O230247121A7</v>
      </c>
      <c r="C121" s="232" t="s">
        <v>152</v>
      </c>
      <c r="D121" s="232" t="s">
        <v>310</v>
      </c>
      <c r="E121" s="232" t="s">
        <v>295</v>
      </c>
      <c r="F121" s="232" t="s">
        <v>312</v>
      </c>
      <c r="G121" s="232"/>
      <c r="H121" s="234" t="str">
        <f t="shared" si="35"/>
        <v>2421</v>
      </c>
      <c r="I121" s="234" t="str">
        <f t="shared" si="36"/>
        <v>2</v>
      </c>
      <c r="J121" s="234" t="str">
        <f t="shared" si="37"/>
        <v>1</v>
      </c>
      <c r="K121" s="234" t="str">
        <f t="shared" si="38"/>
        <v>A7</v>
      </c>
      <c r="L121" s="233">
        <v>199850</v>
      </c>
      <c r="M121" s="238">
        <v>199850</v>
      </c>
      <c r="N121" s="233">
        <v>61280</v>
      </c>
      <c r="O121" s="233">
        <v>0</v>
      </c>
      <c r="P121" s="233">
        <v>0</v>
      </c>
      <c r="Q121" s="233">
        <f t="shared" si="33"/>
        <v>0</v>
      </c>
      <c r="R121" s="233">
        <f t="shared" si="34"/>
        <v>0</v>
      </c>
      <c r="S121" s="227" t="s">
        <v>170</v>
      </c>
      <c r="T121" s="227" t="s">
        <v>217</v>
      </c>
      <c r="U121" s="227" t="s">
        <v>249</v>
      </c>
      <c r="V121" s="227"/>
      <c r="W121" s="228"/>
      <c r="X121" s="229" t="b">
        <f t="shared" si="28"/>
        <v>0</v>
      </c>
      <c r="Y121" s="229" t="b">
        <f t="shared" si="29"/>
        <v>0</v>
      </c>
      <c r="Z121" s="229" t="b">
        <f t="shared" si="30"/>
        <v>0</v>
      </c>
      <c r="AA121" s="229" t="b">
        <f t="shared" ref="AA121:AA125" si="56">+V121=G121</f>
        <v>1</v>
      </c>
      <c r="AB121" s="230">
        <f>Q146-W121</f>
        <v>0</v>
      </c>
      <c r="AE121" s="231"/>
      <c r="AG121" s="231">
        <f t="shared" si="32"/>
        <v>0</v>
      </c>
      <c r="AI121" s="236"/>
      <c r="AJ121" s="231"/>
    </row>
    <row r="122" spans="1:36" s="229" customFormat="1" ht="15" x14ac:dyDescent="0.25">
      <c r="A122" s="196"/>
      <c r="B122" s="226" t="e">
        <f>+CONCATENATE(#REF!,#REF!,#REF!,#REF!)</f>
        <v>#REF!</v>
      </c>
      <c r="C122" s="232" t="s">
        <v>152</v>
      </c>
      <c r="D122" s="232" t="s">
        <v>296</v>
      </c>
      <c r="E122" s="232" t="s">
        <v>295</v>
      </c>
      <c r="F122" s="232" t="s">
        <v>312</v>
      </c>
      <c r="G122" s="232"/>
      <c r="H122" s="234" t="str">
        <f t="shared" si="35"/>
        <v>2421</v>
      </c>
      <c r="I122" s="234" t="str">
        <f t="shared" si="36"/>
        <v>2</v>
      </c>
      <c r="J122" s="234" t="str">
        <f t="shared" si="37"/>
        <v>1</v>
      </c>
      <c r="K122" s="234" t="str">
        <f t="shared" si="38"/>
        <v>A7</v>
      </c>
      <c r="L122" s="233">
        <v>1386847</v>
      </c>
      <c r="M122" s="238">
        <v>1386847</v>
      </c>
      <c r="N122" s="233">
        <v>462285</v>
      </c>
      <c r="O122" s="233">
        <v>0</v>
      </c>
      <c r="P122" s="233">
        <v>0</v>
      </c>
      <c r="Q122" s="233">
        <f t="shared" si="33"/>
        <v>0</v>
      </c>
      <c r="R122" s="233">
        <f t="shared" si="34"/>
        <v>0</v>
      </c>
      <c r="S122" s="227" t="s">
        <v>170</v>
      </c>
      <c r="T122" s="227" t="s">
        <v>161</v>
      </c>
      <c r="U122" s="227" t="s">
        <v>249</v>
      </c>
      <c r="V122" s="227"/>
      <c r="W122" s="228"/>
      <c r="X122" s="229" t="b">
        <f t="shared" si="28"/>
        <v>0</v>
      </c>
      <c r="Y122" s="229" t="b">
        <f t="shared" si="29"/>
        <v>0</v>
      </c>
      <c r="Z122" s="229" t="b">
        <f t="shared" si="30"/>
        <v>0</v>
      </c>
      <c r="AA122" s="229" t="b">
        <f t="shared" si="56"/>
        <v>1</v>
      </c>
      <c r="AB122" s="230" t="e">
        <f>#REF!-W122</f>
        <v>#REF!</v>
      </c>
      <c r="AE122" s="231"/>
      <c r="AG122" s="231">
        <f t="shared" si="32"/>
        <v>0</v>
      </c>
      <c r="AI122" s="236"/>
      <c r="AJ122" s="231"/>
    </row>
    <row r="123" spans="1:36" s="229" customFormat="1" ht="15" x14ac:dyDescent="0.25">
      <c r="A123" s="196"/>
      <c r="B123" s="226" t="str">
        <f>+CONCATENATE(D147,E147,F147,G147)</f>
        <v>242218E18815O230247121A7</v>
      </c>
      <c r="C123" s="232" t="s">
        <v>152</v>
      </c>
      <c r="D123" s="232" t="s">
        <v>308</v>
      </c>
      <c r="E123" s="232" t="s">
        <v>295</v>
      </c>
      <c r="F123" s="232" t="s">
        <v>313</v>
      </c>
      <c r="G123" s="232"/>
      <c r="H123" s="234" t="str">
        <f t="shared" si="35"/>
        <v>2431</v>
      </c>
      <c r="I123" s="234" t="str">
        <f t="shared" si="36"/>
        <v>2</v>
      </c>
      <c r="J123" s="234" t="str">
        <f t="shared" si="37"/>
        <v>1</v>
      </c>
      <c r="K123" s="234" t="str">
        <f t="shared" si="38"/>
        <v>A7</v>
      </c>
      <c r="L123" s="233">
        <v>6344</v>
      </c>
      <c r="M123" s="238">
        <v>6344</v>
      </c>
      <c r="N123" s="233">
        <v>2115</v>
      </c>
      <c r="O123" s="233">
        <v>0</v>
      </c>
      <c r="P123" s="233">
        <v>0</v>
      </c>
      <c r="Q123" s="233">
        <f t="shared" si="33"/>
        <v>0</v>
      </c>
      <c r="R123" s="233">
        <f t="shared" si="34"/>
        <v>0</v>
      </c>
      <c r="S123" s="227" t="s">
        <v>147</v>
      </c>
      <c r="T123" s="227" t="s">
        <v>217</v>
      </c>
      <c r="U123" s="227" t="s">
        <v>250</v>
      </c>
      <c r="V123" s="227"/>
      <c r="W123" s="228"/>
      <c r="X123" s="229" t="b">
        <f t="shared" si="28"/>
        <v>0</v>
      </c>
      <c r="Y123" s="229" t="b">
        <f t="shared" si="29"/>
        <v>0</v>
      </c>
      <c r="Z123" s="229" t="b">
        <f t="shared" si="30"/>
        <v>0</v>
      </c>
      <c r="AA123" s="229" t="b">
        <f t="shared" si="56"/>
        <v>1</v>
      </c>
      <c r="AB123" s="230">
        <f>Q148-W123</f>
        <v>0</v>
      </c>
      <c r="AE123" s="231"/>
      <c r="AG123" s="231">
        <f t="shared" si="32"/>
        <v>0</v>
      </c>
      <c r="AI123" s="236"/>
      <c r="AJ123" s="231"/>
    </row>
    <row r="124" spans="1:36" s="229" customFormat="1" ht="15" x14ac:dyDescent="0.25">
      <c r="A124" s="196"/>
      <c r="B124" s="226" t="e">
        <f>+CONCATENATE(#REF!,#REF!,#REF!,#REF!)</f>
        <v>#REF!</v>
      </c>
      <c r="C124" s="232" t="s">
        <v>152</v>
      </c>
      <c r="D124" s="232" t="s">
        <v>296</v>
      </c>
      <c r="E124" s="232" t="s">
        <v>295</v>
      </c>
      <c r="F124" s="232" t="s">
        <v>313</v>
      </c>
      <c r="G124" s="232"/>
      <c r="H124" s="234" t="str">
        <f t="shared" si="35"/>
        <v>2431</v>
      </c>
      <c r="I124" s="234" t="str">
        <f t="shared" si="36"/>
        <v>2</v>
      </c>
      <c r="J124" s="234" t="str">
        <f t="shared" si="37"/>
        <v>1</v>
      </c>
      <c r="K124" s="234" t="str">
        <f t="shared" si="38"/>
        <v>A7</v>
      </c>
      <c r="L124" s="233">
        <v>208027</v>
      </c>
      <c r="M124" s="238">
        <v>208027</v>
      </c>
      <c r="N124" s="233">
        <v>69345</v>
      </c>
      <c r="O124" s="233">
        <v>0</v>
      </c>
      <c r="P124" s="233">
        <v>0</v>
      </c>
      <c r="Q124" s="233">
        <f t="shared" si="33"/>
        <v>0</v>
      </c>
      <c r="R124" s="233">
        <f t="shared" si="34"/>
        <v>0</v>
      </c>
      <c r="S124" s="227" t="s">
        <v>147</v>
      </c>
      <c r="T124" s="227" t="s">
        <v>164</v>
      </c>
      <c r="U124" s="227" t="s">
        <v>250</v>
      </c>
      <c r="V124" s="227"/>
      <c r="W124" s="228"/>
      <c r="X124" s="229" t="b">
        <f t="shared" si="28"/>
        <v>0</v>
      </c>
      <c r="Y124" s="229" t="b">
        <f t="shared" si="29"/>
        <v>0</v>
      </c>
      <c r="Z124" s="229" t="b">
        <f t="shared" si="30"/>
        <v>0</v>
      </c>
      <c r="AA124" s="229" t="b">
        <f t="shared" si="56"/>
        <v>1</v>
      </c>
      <c r="AB124" s="230">
        <f>Q149-W124</f>
        <v>0</v>
      </c>
      <c r="AE124" s="231"/>
      <c r="AG124" s="231">
        <f t="shared" si="32"/>
        <v>0</v>
      </c>
      <c r="AI124" s="236"/>
      <c r="AJ124" s="231"/>
    </row>
    <row r="125" spans="1:36" s="229" customFormat="1" ht="15" x14ac:dyDescent="0.25">
      <c r="A125" s="196"/>
      <c r="B125" s="226" t="str">
        <f>+CONCATENATE(D148,E148,F148,G148)</f>
        <v>221274K02315O230248121A7</v>
      </c>
      <c r="C125" s="232" t="s">
        <v>152</v>
      </c>
      <c r="D125" s="232" t="s">
        <v>302</v>
      </c>
      <c r="E125" s="232" t="s">
        <v>295</v>
      </c>
      <c r="F125" s="232" t="s">
        <v>313</v>
      </c>
      <c r="G125" s="232"/>
      <c r="H125" s="234" t="str">
        <f t="shared" si="35"/>
        <v>2431</v>
      </c>
      <c r="I125" s="234" t="str">
        <f t="shared" si="36"/>
        <v>2</v>
      </c>
      <c r="J125" s="234" t="str">
        <f t="shared" si="37"/>
        <v>1</v>
      </c>
      <c r="K125" s="234" t="str">
        <f t="shared" si="38"/>
        <v>A7</v>
      </c>
      <c r="L125" s="233">
        <v>8000</v>
      </c>
      <c r="M125" s="238">
        <v>0</v>
      </c>
      <c r="N125" s="233">
        <v>0</v>
      </c>
      <c r="O125" s="233">
        <v>0</v>
      </c>
      <c r="P125" s="233">
        <v>0</v>
      </c>
      <c r="Q125" s="233">
        <f t="shared" si="33"/>
        <v>0</v>
      </c>
      <c r="R125" s="233">
        <f t="shared" si="34"/>
        <v>0</v>
      </c>
      <c r="S125" s="227" t="s">
        <v>153</v>
      </c>
      <c r="T125" s="227" t="s">
        <v>154</v>
      </c>
      <c r="U125" s="227" t="s">
        <v>251</v>
      </c>
      <c r="V125" s="227"/>
      <c r="W125" s="228"/>
      <c r="X125" s="229" t="b">
        <f t="shared" si="28"/>
        <v>0</v>
      </c>
      <c r="Y125" s="229" t="b">
        <f t="shared" si="29"/>
        <v>0</v>
      </c>
      <c r="Z125" s="229" t="b">
        <f t="shared" si="30"/>
        <v>0</v>
      </c>
      <c r="AA125" s="229" t="b">
        <f t="shared" si="56"/>
        <v>1</v>
      </c>
      <c r="AB125" s="230">
        <f>Q150-W125</f>
        <v>0</v>
      </c>
      <c r="AE125" s="231"/>
      <c r="AG125" s="231">
        <f t="shared" si="32"/>
        <v>8000</v>
      </c>
      <c r="AI125" s="236"/>
      <c r="AJ125" s="231"/>
    </row>
    <row r="126" spans="1:36" s="229" customFormat="1" ht="15" x14ac:dyDescent="0.25">
      <c r="A126" s="196"/>
      <c r="B126" s="226"/>
      <c r="C126" s="232" t="s">
        <v>152</v>
      </c>
      <c r="D126" s="232" t="s">
        <v>141</v>
      </c>
      <c r="E126" s="232" t="s">
        <v>295</v>
      </c>
      <c r="F126" s="232" t="s">
        <v>314</v>
      </c>
      <c r="G126" s="232"/>
      <c r="H126" s="234" t="str">
        <f t="shared" si="35"/>
        <v>2441</v>
      </c>
      <c r="I126" s="234" t="str">
        <f t="shared" si="36"/>
        <v>2</v>
      </c>
      <c r="J126" s="234" t="str">
        <f t="shared" si="37"/>
        <v>1</v>
      </c>
      <c r="K126" s="234" t="str">
        <f t="shared" si="38"/>
        <v>A7</v>
      </c>
      <c r="L126" s="233">
        <v>300000</v>
      </c>
      <c r="M126" s="233">
        <v>300000</v>
      </c>
      <c r="N126" s="233">
        <v>100000</v>
      </c>
      <c r="O126" s="233">
        <v>0</v>
      </c>
      <c r="P126" s="233">
        <v>0</v>
      </c>
      <c r="Q126" s="233">
        <f t="shared" si="33"/>
        <v>0</v>
      </c>
      <c r="R126" s="233">
        <f t="shared" si="34"/>
        <v>0</v>
      </c>
      <c r="S126" s="227" t="s">
        <v>147</v>
      </c>
      <c r="T126" s="227" t="s">
        <v>169</v>
      </c>
      <c r="U126" s="227" t="s">
        <v>251</v>
      </c>
      <c r="V126" s="227"/>
      <c r="W126" s="228"/>
      <c r="X126" s="229" t="b">
        <f t="shared" ref="X126:X171" si="57">+S126=D126</f>
        <v>0</v>
      </c>
      <c r="Y126" s="229" t="b">
        <f t="shared" ref="Y126:Y171" si="58">+T126=E126</f>
        <v>0</v>
      </c>
      <c r="Z126" s="229" t="b">
        <f t="shared" ref="Z126:Z171" si="59">+U126=F126</f>
        <v>0</v>
      </c>
      <c r="AA126" s="229" t="b">
        <f t="shared" ref="AA126:AA127" si="60">+V126=G126</f>
        <v>1</v>
      </c>
      <c r="AB126" s="230"/>
      <c r="AE126" s="231"/>
      <c r="AG126" s="231">
        <f t="shared" si="32"/>
        <v>0</v>
      </c>
      <c r="AI126" s="236"/>
      <c r="AJ126" s="231"/>
    </row>
    <row r="127" spans="1:36" s="229" customFormat="1" ht="15" x14ac:dyDescent="0.25">
      <c r="A127" s="196"/>
      <c r="B127" s="226" t="str">
        <f>+CONCATENATE(D149,E149,F149,G149)</f>
        <v>221313E18515O230248121A7</v>
      </c>
      <c r="C127" s="232" t="s">
        <v>152</v>
      </c>
      <c r="D127" s="232" t="s">
        <v>311</v>
      </c>
      <c r="E127" s="232" t="s">
        <v>295</v>
      </c>
      <c r="F127" s="232" t="s">
        <v>314</v>
      </c>
      <c r="G127" s="232"/>
      <c r="H127" s="234" t="str">
        <f t="shared" si="35"/>
        <v>2441</v>
      </c>
      <c r="I127" s="234" t="str">
        <f t="shared" si="36"/>
        <v>2</v>
      </c>
      <c r="J127" s="234" t="str">
        <f t="shared" si="37"/>
        <v>1</v>
      </c>
      <c r="K127" s="234" t="str">
        <f t="shared" si="38"/>
        <v>A7</v>
      </c>
      <c r="L127" s="233">
        <v>12372</v>
      </c>
      <c r="M127" s="233">
        <v>12372</v>
      </c>
      <c r="N127" s="233">
        <v>4125</v>
      </c>
      <c r="O127" s="233">
        <v>0</v>
      </c>
      <c r="P127" s="233">
        <v>0</v>
      </c>
      <c r="Q127" s="233">
        <f t="shared" si="33"/>
        <v>0</v>
      </c>
      <c r="R127" s="233">
        <f t="shared" si="34"/>
        <v>0</v>
      </c>
      <c r="S127" s="227" t="s">
        <v>162</v>
      </c>
      <c r="T127" s="227" t="s">
        <v>164</v>
      </c>
      <c r="U127" s="227" t="s">
        <v>251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si="60"/>
        <v>1</v>
      </c>
      <c r="AB127" s="230">
        <f>Q152-W127</f>
        <v>0</v>
      </c>
      <c r="AE127" s="231"/>
      <c r="AG127" s="231">
        <f t="shared" ref="AG127:AG175" si="61">L127-M127</f>
        <v>0</v>
      </c>
      <c r="AI127" s="236"/>
      <c r="AJ127" s="231"/>
    </row>
    <row r="128" spans="1:36" s="229" customFormat="1" ht="15" x14ac:dyDescent="0.25">
      <c r="A128" s="196"/>
      <c r="B128" s="226" t="str">
        <f>+CONCATENATE(D150,E150,F150,G150)</f>
        <v>242218E18815O230248121A7</v>
      </c>
      <c r="C128" s="232" t="s">
        <v>152</v>
      </c>
      <c r="D128" s="232" t="s">
        <v>308</v>
      </c>
      <c r="E128" s="232" t="s">
        <v>295</v>
      </c>
      <c r="F128" s="232" t="s">
        <v>314</v>
      </c>
      <c r="G128" s="232"/>
      <c r="H128" s="234" t="str">
        <f t="shared" si="35"/>
        <v>2441</v>
      </c>
      <c r="I128" s="234" t="str">
        <f t="shared" si="36"/>
        <v>2</v>
      </c>
      <c r="J128" s="234" t="str">
        <f t="shared" si="37"/>
        <v>1</v>
      </c>
      <c r="K128" s="234" t="str">
        <f t="shared" si="38"/>
        <v>A7</v>
      </c>
      <c r="L128" s="233">
        <v>95167</v>
      </c>
      <c r="M128" s="233">
        <v>95167</v>
      </c>
      <c r="N128" s="233">
        <v>31725</v>
      </c>
      <c r="O128" s="233">
        <v>0</v>
      </c>
      <c r="P128" s="233">
        <v>0</v>
      </c>
      <c r="Q128" s="233">
        <f t="shared" si="33"/>
        <v>0</v>
      </c>
      <c r="R128" s="233">
        <f t="shared" si="34"/>
        <v>0</v>
      </c>
      <c r="S128" s="227" t="s">
        <v>160</v>
      </c>
      <c r="T128" s="227" t="s">
        <v>164</v>
      </c>
      <c r="U128" s="227" t="s">
        <v>252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ref="AA128" si="62">+V128=G128</f>
        <v>1</v>
      </c>
      <c r="AB128" s="230">
        <f>Q153-W128</f>
        <v>0</v>
      </c>
      <c r="AE128" s="231"/>
      <c r="AG128" s="231">
        <f t="shared" si="61"/>
        <v>0</v>
      </c>
      <c r="AI128" s="236"/>
      <c r="AJ128" s="231"/>
    </row>
    <row r="129" spans="1:36" s="229" customFormat="1" ht="15" x14ac:dyDescent="0.25">
      <c r="A129" s="196"/>
      <c r="B129" s="226"/>
      <c r="C129" s="232" t="s">
        <v>152</v>
      </c>
      <c r="D129" s="232" t="s">
        <v>294</v>
      </c>
      <c r="E129" s="232" t="s">
        <v>295</v>
      </c>
      <c r="F129" s="232" t="s">
        <v>314</v>
      </c>
      <c r="G129" s="232"/>
      <c r="H129" s="234" t="str">
        <f t="shared" si="35"/>
        <v>2441</v>
      </c>
      <c r="I129" s="234" t="str">
        <f t="shared" si="36"/>
        <v>2</v>
      </c>
      <c r="J129" s="234" t="str">
        <f t="shared" si="37"/>
        <v>1</v>
      </c>
      <c r="K129" s="234" t="str">
        <f t="shared" si="38"/>
        <v>A7</v>
      </c>
      <c r="L129" s="233">
        <v>400000</v>
      </c>
      <c r="M129" s="238">
        <v>400000</v>
      </c>
      <c r="N129" s="233">
        <v>133335</v>
      </c>
      <c r="O129" s="233">
        <v>0</v>
      </c>
      <c r="P129" s="233">
        <v>0</v>
      </c>
      <c r="Q129" s="233">
        <f t="shared" si="33"/>
        <v>0</v>
      </c>
      <c r="R129" s="233">
        <f t="shared" si="34"/>
        <v>0</v>
      </c>
      <c r="S129" s="227" t="s">
        <v>140</v>
      </c>
      <c r="T129" s="227" t="s">
        <v>161</v>
      </c>
      <c r="U129" s="227" t="s">
        <v>253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ref="AA129:AA130" si="63">+V129=G129</f>
        <v>1</v>
      </c>
      <c r="AB129" s="230"/>
      <c r="AE129" s="231"/>
      <c r="AG129" s="231">
        <f t="shared" si="61"/>
        <v>0</v>
      </c>
      <c r="AI129" s="236"/>
      <c r="AJ129" s="231"/>
    </row>
    <row r="130" spans="1:36" s="229" customFormat="1" ht="15" x14ac:dyDescent="0.25">
      <c r="A130" s="196"/>
      <c r="B130" s="226" t="str">
        <f>+CONCATENATE(D152,E152,F152,G152)</f>
        <v>172002N00115O230249121A7</v>
      </c>
      <c r="C130" s="232" t="s">
        <v>152</v>
      </c>
      <c r="D130" s="232" t="s">
        <v>310</v>
      </c>
      <c r="E130" s="232" t="s">
        <v>295</v>
      </c>
      <c r="F130" s="232" t="s">
        <v>314</v>
      </c>
      <c r="G130" s="232"/>
      <c r="H130" s="234" t="str">
        <f t="shared" si="35"/>
        <v>2441</v>
      </c>
      <c r="I130" s="234" t="str">
        <f t="shared" si="36"/>
        <v>2</v>
      </c>
      <c r="J130" s="234" t="str">
        <f t="shared" si="37"/>
        <v>1</v>
      </c>
      <c r="K130" s="234" t="str">
        <f t="shared" si="38"/>
        <v>A7</v>
      </c>
      <c r="L130" s="233">
        <v>12372</v>
      </c>
      <c r="M130" s="238">
        <v>12372</v>
      </c>
      <c r="N130" s="233">
        <v>4125</v>
      </c>
      <c r="O130" s="233">
        <v>0</v>
      </c>
      <c r="P130" s="233">
        <v>0</v>
      </c>
      <c r="Q130" s="233">
        <f t="shared" si="33"/>
        <v>0</v>
      </c>
      <c r="R130" s="233">
        <f t="shared" si="34"/>
        <v>0</v>
      </c>
      <c r="S130" s="227" t="s">
        <v>140</v>
      </c>
      <c r="T130" s="227" t="s">
        <v>164</v>
      </c>
      <c r="U130" s="227" t="s">
        <v>253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si="63"/>
        <v>1</v>
      </c>
      <c r="AB130" s="230">
        <f>Q154-W130</f>
        <v>0</v>
      </c>
      <c r="AE130" s="231"/>
      <c r="AG130" s="231">
        <f t="shared" si="61"/>
        <v>0</v>
      </c>
      <c r="AI130" s="236"/>
      <c r="AJ130" s="231"/>
    </row>
    <row r="131" spans="1:36" s="229" customFormat="1" ht="15" x14ac:dyDescent="0.25">
      <c r="A131" s="196"/>
      <c r="B131" s="226" t="str">
        <f>+CONCATENATE(D153,E153,F153,G153)</f>
        <v>221274K02315O230249121A7</v>
      </c>
      <c r="C131" s="232" t="s">
        <v>152</v>
      </c>
      <c r="D131" s="232" t="s">
        <v>296</v>
      </c>
      <c r="E131" s="232" t="s">
        <v>295</v>
      </c>
      <c r="F131" s="232" t="s">
        <v>314</v>
      </c>
      <c r="G131" s="232"/>
      <c r="H131" s="234" t="str">
        <f t="shared" si="35"/>
        <v>2441</v>
      </c>
      <c r="I131" s="234" t="str">
        <f t="shared" si="36"/>
        <v>2</v>
      </c>
      <c r="J131" s="234" t="str">
        <f t="shared" si="37"/>
        <v>1</v>
      </c>
      <c r="K131" s="234" t="str">
        <f t="shared" si="38"/>
        <v>A7</v>
      </c>
      <c r="L131" s="233">
        <v>69342</v>
      </c>
      <c r="M131" s="238">
        <v>69342</v>
      </c>
      <c r="N131" s="233">
        <v>23115</v>
      </c>
      <c r="O131" s="233">
        <v>0</v>
      </c>
      <c r="P131" s="233">
        <v>0</v>
      </c>
      <c r="Q131" s="233">
        <f t="shared" si="33"/>
        <v>0</v>
      </c>
      <c r="R131" s="233">
        <f t="shared" si="34"/>
        <v>0</v>
      </c>
      <c r="S131" s="227" t="s">
        <v>141</v>
      </c>
      <c r="T131" s="227" t="s">
        <v>164</v>
      </c>
      <c r="U131" s="227" t="s">
        <v>253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ref="AA131:AA134" si="64">+V131=G131</f>
        <v>1</v>
      </c>
      <c r="AB131" s="230">
        <f>Q155-W131</f>
        <v>0</v>
      </c>
      <c r="AE131" s="231"/>
      <c r="AG131" s="231">
        <f t="shared" si="61"/>
        <v>0</v>
      </c>
      <c r="AI131" s="236"/>
      <c r="AJ131" s="231"/>
    </row>
    <row r="132" spans="1:36" s="229" customFormat="1" ht="15" x14ac:dyDescent="0.25">
      <c r="A132" s="196"/>
      <c r="B132" s="226" t="str">
        <f>+CONCATENATE(D154,E154,F154,G154)</f>
        <v>221313E18515O230249121A7</v>
      </c>
      <c r="C132" s="232" t="s">
        <v>152</v>
      </c>
      <c r="D132" s="232" t="s">
        <v>302</v>
      </c>
      <c r="E132" s="232" t="s">
        <v>295</v>
      </c>
      <c r="F132" s="232" t="s">
        <v>314</v>
      </c>
      <c r="G132" s="232"/>
      <c r="H132" s="234" t="str">
        <f t="shared" si="35"/>
        <v>2441</v>
      </c>
      <c r="I132" s="234" t="str">
        <f t="shared" si="36"/>
        <v>2</v>
      </c>
      <c r="J132" s="234" t="str">
        <f t="shared" si="37"/>
        <v>1</v>
      </c>
      <c r="K132" s="234" t="str">
        <f t="shared" si="38"/>
        <v>A7</v>
      </c>
      <c r="L132" s="233">
        <v>80000</v>
      </c>
      <c r="M132" s="238">
        <v>80000</v>
      </c>
      <c r="N132" s="233">
        <v>26665</v>
      </c>
      <c r="O132" s="233">
        <v>0</v>
      </c>
      <c r="P132" s="233">
        <v>0</v>
      </c>
      <c r="Q132" s="233">
        <f t="shared" si="33"/>
        <v>0</v>
      </c>
      <c r="R132" s="233">
        <f t="shared" si="34"/>
        <v>0</v>
      </c>
      <c r="S132" s="227" t="s">
        <v>160</v>
      </c>
      <c r="T132" s="227" t="s">
        <v>164</v>
      </c>
      <c r="U132" s="227" t="s">
        <v>253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si="64"/>
        <v>1</v>
      </c>
      <c r="AB132" s="230" t="e">
        <f>#REF!-W132</f>
        <v>#REF!</v>
      </c>
      <c r="AE132" s="231"/>
      <c r="AG132" s="231">
        <f t="shared" si="61"/>
        <v>0</v>
      </c>
      <c r="AI132" s="236"/>
      <c r="AJ132" s="231"/>
    </row>
    <row r="133" spans="1:36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302</v>
      </c>
      <c r="E133" s="232" t="s">
        <v>304</v>
      </c>
      <c r="F133" s="232" t="s">
        <v>315</v>
      </c>
      <c r="G133" s="232"/>
      <c r="H133" s="234" t="str">
        <f t="shared" si="35"/>
        <v>2451</v>
      </c>
      <c r="I133" s="234" t="str">
        <f t="shared" si="36"/>
        <v>2</v>
      </c>
      <c r="J133" s="234" t="str">
        <f t="shared" si="37"/>
        <v>1</v>
      </c>
      <c r="K133" s="234" t="str">
        <f t="shared" si="38"/>
        <v>A7</v>
      </c>
      <c r="L133" s="233">
        <v>123100</v>
      </c>
      <c r="M133" s="238">
        <v>123100</v>
      </c>
      <c r="N133" s="233">
        <v>41035</v>
      </c>
      <c r="O133" s="233">
        <v>0</v>
      </c>
      <c r="P133" s="233">
        <v>0</v>
      </c>
      <c r="Q133" s="233">
        <f t="shared" si="33"/>
        <v>0</v>
      </c>
      <c r="R133" s="233">
        <f t="shared" si="34"/>
        <v>0</v>
      </c>
      <c r="S133" s="227" t="s">
        <v>157</v>
      </c>
      <c r="T133" s="227" t="s">
        <v>164</v>
      </c>
      <c r="U133" s="227" t="s">
        <v>253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si="64"/>
        <v>1</v>
      </c>
      <c r="AB133" s="230" t="e">
        <f>#REF!-W133</f>
        <v>#REF!</v>
      </c>
      <c r="AE133" s="231"/>
      <c r="AG133" s="231">
        <f t="shared" si="61"/>
        <v>0</v>
      </c>
      <c r="AI133" s="236"/>
      <c r="AJ133" s="231"/>
    </row>
    <row r="134" spans="1:36" s="229" customFormat="1" ht="15" x14ac:dyDescent="0.25">
      <c r="A134" s="196"/>
      <c r="B134" s="226" t="str">
        <f>+CONCATENATE(D157,E157,F157,G157)</f>
        <v>242218E18815OG30249121A7</v>
      </c>
      <c r="C134" s="232" t="s">
        <v>152</v>
      </c>
      <c r="D134" s="232" t="s">
        <v>308</v>
      </c>
      <c r="E134" s="232" t="s">
        <v>295</v>
      </c>
      <c r="F134" s="232" t="s">
        <v>316</v>
      </c>
      <c r="G134" s="232"/>
      <c r="H134" s="234" t="str">
        <f t="shared" si="35"/>
        <v>2461</v>
      </c>
      <c r="I134" s="234" t="str">
        <f t="shared" si="36"/>
        <v>2</v>
      </c>
      <c r="J134" s="234" t="str">
        <f t="shared" si="37"/>
        <v>1</v>
      </c>
      <c r="K134" s="234" t="str">
        <f t="shared" si="38"/>
        <v>A7</v>
      </c>
      <c r="L134" s="233">
        <v>1586114</v>
      </c>
      <c r="M134" s="238">
        <v>1586114</v>
      </c>
      <c r="N134" s="233">
        <v>528705</v>
      </c>
      <c r="O134" s="233">
        <v>0</v>
      </c>
      <c r="P134" s="233">
        <v>0</v>
      </c>
      <c r="Q134" s="233">
        <f t="shared" si="33"/>
        <v>0</v>
      </c>
      <c r="R134" s="233">
        <f t="shared" si="34"/>
        <v>0</v>
      </c>
      <c r="S134" s="227" t="s">
        <v>162</v>
      </c>
      <c r="T134" s="227" t="s">
        <v>164</v>
      </c>
      <c r="U134" s="227" t="s">
        <v>253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si="64"/>
        <v>1</v>
      </c>
      <c r="AB134" s="230">
        <f>Q158-W134</f>
        <v>0</v>
      </c>
      <c r="AE134" s="231"/>
      <c r="AG134" s="231">
        <f t="shared" si="61"/>
        <v>0</v>
      </c>
      <c r="AI134" s="236"/>
      <c r="AJ134" s="231"/>
    </row>
    <row r="135" spans="1:36" s="229" customFormat="1" ht="15" x14ac:dyDescent="0.25">
      <c r="A135" s="196"/>
      <c r="B135" s="226"/>
      <c r="C135" s="232" t="s">
        <v>152</v>
      </c>
      <c r="D135" s="232" t="s">
        <v>294</v>
      </c>
      <c r="E135" s="232" t="s">
        <v>295</v>
      </c>
      <c r="F135" s="232" t="s">
        <v>316</v>
      </c>
      <c r="G135" s="232"/>
      <c r="H135" s="234" t="str">
        <f t="shared" si="35"/>
        <v>2461</v>
      </c>
      <c r="I135" s="234" t="str">
        <f t="shared" si="36"/>
        <v>2</v>
      </c>
      <c r="J135" s="234" t="str">
        <f t="shared" si="37"/>
        <v>1</v>
      </c>
      <c r="K135" s="234" t="str">
        <f t="shared" si="38"/>
        <v>A7</v>
      </c>
      <c r="L135" s="233">
        <v>440000</v>
      </c>
      <c r="M135" s="238">
        <v>440000</v>
      </c>
      <c r="N135" s="233">
        <v>146665</v>
      </c>
      <c r="O135" s="233">
        <v>0</v>
      </c>
      <c r="P135" s="233">
        <v>0</v>
      </c>
      <c r="Q135" s="233">
        <f t="shared" si="33"/>
        <v>0</v>
      </c>
      <c r="R135" s="233">
        <f t="shared" si="34"/>
        <v>0</v>
      </c>
      <c r="S135" s="227" t="s">
        <v>153</v>
      </c>
      <c r="T135" s="227" t="s">
        <v>217</v>
      </c>
      <c r="U135" s="227" t="s">
        <v>254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0</v>
      </c>
      <c r="AA135" s="229" t="b">
        <f t="shared" ref="AA135:AA145" si="65">+V135=G135</f>
        <v>1</v>
      </c>
      <c r="AB135" s="230"/>
      <c r="AE135" s="231"/>
      <c r="AG135" s="231">
        <f t="shared" si="61"/>
        <v>0</v>
      </c>
      <c r="AI135" s="236"/>
      <c r="AJ135" s="231"/>
    </row>
    <row r="136" spans="1:36" s="229" customFormat="1" ht="15" x14ac:dyDescent="0.25">
      <c r="A136" s="196"/>
      <c r="B136" s="226"/>
      <c r="C136" s="232" t="s">
        <v>152</v>
      </c>
      <c r="D136" s="232" t="s">
        <v>296</v>
      </c>
      <c r="E136" s="232" t="s">
        <v>295</v>
      </c>
      <c r="F136" s="232" t="s">
        <v>316</v>
      </c>
      <c r="G136" s="232"/>
      <c r="H136" s="234" t="str">
        <f t="shared" si="35"/>
        <v>2461</v>
      </c>
      <c r="I136" s="234" t="str">
        <f t="shared" si="36"/>
        <v>2</v>
      </c>
      <c r="J136" s="234" t="str">
        <f t="shared" si="37"/>
        <v>1</v>
      </c>
      <c r="K136" s="234" t="str">
        <f t="shared" si="38"/>
        <v>A7</v>
      </c>
      <c r="L136" s="233">
        <v>4622823</v>
      </c>
      <c r="M136" s="238">
        <v>4622823</v>
      </c>
      <c r="N136" s="233">
        <v>1540940</v>
      </c>
      <c r="O136" s="233">
        <v>0</v>
      </c>
      <c r="P136" s="233">
        <v>0</v>
      </c>
      <c r="Q136" s="233">
        <f t="shared" si="33"/>
        <v>0</v>
      </c>
      <c r="R136" s="233">
        <f t="shared" si="34"/>
        <v>0</v>
      </c>
      <c r="S136" s="227" t="s">
        <v>153</v>
      </c>
      <c r="T136" s="227" t="s">
        <v>169</v>
      </c>
      <c r="U136" s="227" t="s">
        <v>254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5"/>
        <v>1</v>
      </c>
      <c r="AB136" s="230"/>
      <c r="AE136" s="231"/>
      <c r="AG136" s="231">
        <f t="shared" si="61"/>
        <v>0</v>
      </c>
      <c r="AI136" s="236"/>
      <c r="AJ136" s="231"/>
    </row>
    <row r="137" spans="1:36" s="229" customFormat="1" ht="15" x14ac:dyDescent="0.25">
      <c r="A137" s="196"/>
      <c r="B137" s="226"/>
      <c r="C137" s="232" t="s">
        <v>152</v>
      </c>
      <c r="D137" s="232" t="s">
        <v>296</v>
      </c>
      <c r="E137" s="232" t="s">
        <v>297</v>
      </c>
      <c r="F137" s="232" t="s">
        <v>316</v>
      </c>
      <c r="G137" s="232"/>
      <c r="H137" s="234" t="str">
        <f t="shared" si="35"/>
        <v>2461</v>
      </c>
      <c r="I137" s="234" t="str">
        <f t="shared" si="36"/>
        <v>2</v>
      </c>
      <c r="J137" s="234" t="str">
        <f t="shared" si="37"/>
        <v>1</v>
      </c>
      <c r="K137" s="234" t="str">
        <f t="shared" si="38"/>
        <v>A7</v>
      </c>
      <c r="L137" s="233">
        <v>22000</v>
      </c>
      <c r="M137" s="238">
        <v>22000</v>
      </c>
      <c r="N137" s="233">
        <v>7335</v>
      </c>
      <c r="O137" s="233">
        <v>0</v>
      </c>
      <c r="P137" s="233">
        <v>0</v>
      </c>
      <c r="Q137" s="233">
        <f t="shared" si="33"/>
        <v>0</v>
      </c>
      <c r="R137" s="233">
        <f t="shared" si="34"/>
        <v>0</v>
      </c>
      <c r="S137" s="227" t="s">
        <v>153</v>
      </c>
      <c r="T137" s="227" t="s">
        <v>154</v>
      </c>
      <c r="U137" s="227" t="s">
        <v>254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si="65"/>
        <v>1</v>
      </c>
      <c r="AB137" s="230"/>
      <c r="AE137" s="231"/>
      <c r="AG137" s="231">
        <f t="shared" si="61"/>
        <v>0</v>
      </c>
      <c r="AI137" s="236"/>
      <c r="AJ137" s="231"/>
    </row>
    <row r="138" spans="1:36" s="229" customFormat="1" ht="15" x14ac:dyDescent="0.25">
      <c r="A138" s="196"/>
      <c r="B138" s="226"/>
      <c r="C138" s="232" t="s">
        <v>152</v>
      </c>
      <c r="D138" s="232" t="s">
        <v>302</v>
      </c>
      <c r="E138" s="232" t="s">
        <v>295</v>
      </c>
      <c r="F138" s="232" t="s">
        <v>316</v>
      </c>
      <c r="G138" s="232"/>
      <c r="H138" s="234" t="str">
        <f t="shared" si="35"/>
        <v>2461</v>
      </c>
      <c r="I138" s="234" t="str">
        <f t="shared" si="36"/>
        <v>2</v>
      </c>
      <c r="J138" s="234" t="str">
        <f t="shared" si="37"/>
        <v>1</v>
      </c>
      <c r="K138" s="234" t="str">
        <f t="shared" si="38"/>
        <v>A7</v>
      </c>
      <c r="L138" s="233">
        <v>282799</v>
      </c>
      <c r="M138" s="238">
        <v>282799</v>
      </c>
      <c r="N138" s="233">
        <v>94265</v>
      </c>
      <c r="O138" s="233">
        <v>0</v>
      </c>
      <c r="P138" s="233">
        <v>0</v>
      </c>
      <c r="Q138" s="233">
        <f t="shared" ref="Q138:Q196" si="66">+O138+P138</f>
        <v>0</v>
      </c>
      <c r="R138" s="233">
        <f t="shared" ref="R138:R194" si="67">+Q138</f>
        <v>0</v>
      </c>
      <c r="S138" s="227" t="s">
        <v>153</v>
      </c>
      <c r="T138" s="227" t="s">
        <v>164</v>
      </c>
      <c r="U138" s="227" t="s">
        <v>254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si="65"/>
        <v>1</v>
      </c>
      <c r="AB138" s="230"/>
      <c r="AE138" s="231"/>
      <c r="AG138" s="231">
        <f t="shared" si="61"/>
        <v>0</v>
      </c>
      <c r="AI138" s="236"/>
      <c r="AJ138" s="231"/>
    </row>
    <row r="139" spans="1:36" s="229" customFormat="1" ht="15" x14ac:dyDescent="0.25">
      <c r="A139" s="196"/>
      <c r="B139" s="226"/>
      <c r="C139" s="232" t="s">
        <v>152</v>
      </c>
      <c r="D139" s="232" t="s">
        <v>302</v>
      </c>
      <c r="E139" s="232" t="s">
        <v>304</v>
      </c>
      <c r="F139" s="232" t="s">
        <v>316</v>
      </c>
      <c r="G139" s="232"/>
      <c r="H139" s="234" t="str">
        <f t="shared" ref="H139:H202" si="68">+MID(F139,1,4)</f>
        <v>2461</v>
      </c>
      <c r="I139" s="234" t="str">
        <f t="shared" ref="I139:I202" si="69">+MID(F139,5,1)</f>
        <v>2</v>
      </c>
      <c r="J139" s="234" t="str">
        <f t="shared" ref="J139:J202" si="70">+MID(F139,6,1)</f>
        <v>1</v>
      </c>
      <c r="K139" s="234" t="str">
        <f t="shared" ref="K139:K202" si="71">+MID(F139,7,2)</f>
        <v>A7</v>
      </c>
      <c r="L139" s="233">
        <v>239361</v>
      </c>
      <c r="M139" s="238">
        <v>239361</v>
      </c>
      <c r="N139" s="233">
        <v>79785</v>
      </c>
      <c r="O139" s="233">
        <v>0</v>
      </c>
      <c r="P139" s="233">
        <v>0</v>
      </c>
      <c r="Q139" s="233">
        <f t="shared" si="66"/>
        <v>0</v>
      </c>
      <c r="R139" s="233">
        <f t="shared" si="67"/>
        <v>0</v>
      </c>
      <c r="S139" s="227" t="s">
        <v>139</v>
      </c>
      <c r="T139" s="227" t="s">
        <v>164</v>
      </c>
      <c r="U139" s="227" t="s">
        <v>254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5"/>
        <v>1</v>
      </c>
      <c r="AB139" s="230"/>
      <c r="AE139" s="231"/>
      <c r="AG139" s="231">
        <f t="shared" si="61"/>
        <v>0</v>
      </c>
      <c r="AI139" s="236"/>
      <c r="AJ139" s="231"/>
    </row>
    <row r="140" spans="1:36" s="229" customFormat="1" ht="15" x14ac:dyDescent="0.25">
      <c r="A140" s="196"/>
      <c r="B140" s="226"/>
      <c r="C140" s="232" t="s">
        <v>152</v>
      </c>
      <c r="D140" s="232" t="s">
        <v>298</v>
      </c>
      <c r="E140" s="232" t="s">
        <v>295</v>
      </c>
      <c r="F140" s="232" t="s">
        <v>316</v>
      </c>
      <c r="G140" s="232"/>
      <c r="H140" s="234" t="str">
        <f t="shared" si="68"/>
        <v>2461</v>
      </c>
      <c r="I140" s="234" t="str">
        <f t="shared" si="69"/>
        <v>2</v>
      </c>
      <c r="J140" s="234" t="str">
        <f t="shared" si="70"/>
        <v>1</v>
      </c>
      <c r="K140" s="234" t="str">
        <f t="shared" si="71"/>
        <v>A7</v>
      </c>
      <c r="L140" s="233">
        <v>1859</v>
      </c>
      <c r="M140" s="238">
        <v>1859</v>
      </c>
      <c r="N140" s="233">
        <v>620</v>
      </c>
      <c r="O140" s="233">
        <v>0</v>
      </c>
      <c r="P140" s="233">
        <v>0</v>
      </c>
      <c r="Q140" s="233">
        <f t="shared" si="66"/>
        <v>0</v>
      </c>
      <c r="R140" s="233">
        <f t="shared" si="67"/>
        <v>0</v>
      </c>
      <c r="S140" s="227" t="s">
        <v>140</v>
      </c>
      <c r="T140" s="227" t="s">
        <v>217</v>
      </c>
      <c r="U140" s="227" t="s">
        <v>254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5"/>
        <v>1</v>
      </c>
      <c r="AB140" s="230"/>
      <c r="AE140" s="231"/>
      <c r="AG140" s="231">
        <f t="shared" si="61"/>
        <v>0</v>
      </c>
      <c r="AI140" s="236"/>
      <c r="AJ140" s="231"/>
    </row>
    <row r="141" spans="1:36" s="229" customFormat="1" ht="15" x14ac:dyDescent="0.25">
      <c r="A141" s="196"/>
      <c r="B141" s="226"/>
      <c r="C141" s="232" t="s">
        <v>152</v>
      </c>
      <c r="D141" s="232" t="s">
        <v>141</v>
      </c>
      <c r="E141" s="232" t="s">
        <v>295</v>
      </c>
      <c r="F141" s="232" t="s">
        <v>317</v>
      </c>
      <c r="G141" s="232"/>
      <c r="H141" s="234" t="str">
        <f t="shared" si="68"/>
        <v>2471</v>
      </c>
      <c r="I141" s="234" t="str">
        <f t="shared" si="69"/>
        <v>2</v>
      </c>
      <c r="J141" s="234" t="str">
        <f t="shared" si="70"/>
        <v>1</v>
      </c>
      <c r="K141" s="234" t="str">
        <f t="shared" si="71"/>
        <v>A7</v>
      </c>
      <c r="L141" s="233">
        <v>350000</v>
      </c>
      <c r="M141" s="238">
        <v>350000</v>
      </c>
      <c r="N141" s="233">
        <v>116665</v>
      </c>
      <c r="O141" s="233">
        <v>0</v>
      </c>
      <c r="P141" s="233">
        <v>0</v>
      </c>
      <c r="Q141" s="233">
        <f t="shared" si="66"/>
        <v>0</v>
      </c>
      <c r="R141" s="233">
        <f t="shared" si="67"/>
        <v>0</v>
      </c>
      <c r="S141" s="227" t="s">
        <v>140</v>
      </c>
      <c r="T141" s="227" t="s">
        <v>154</v>
      </c>
      <c r="U141" s="227" t="s">
        <v>254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5"/>
        <v>1</v>
      </c>
      <c r="AB141" s="230"/>
      <c r="AE141" s="231"/>
      <c r="AG141" s="231">
        <f t="shared" si="61"/>
        <v>0</v>
      </c>
      <c r="AI141" s="236"/>
      <c r="AJ141" s="231"/>
    </row>
    <row r="142" spans="1:36" s="229" customFormat="1" ht="15" x14ac:dyDescent="0.25">
      <c r="A142" s="196"/>
      <c r="B142" s="226"/>
      <c r="C142" s="232" t="s">
        <v>152</v>
      </c>
      <c r="D142" s="232" t="s">
        <v>311</v>
      </c>
      <c r="E142" s="232" t="s">
        <v>295</v>
      </c>
      <c r="F142" s="232" t="s">
        <v>317</v>
      </c>
      <c r="G142" s="232"/>
      <c r="H142" s="234" t="str">
        <f t="shared" si="68"/>
        <v>2471</v>
      </c>
      <c r="I142" s="234" t="str">
        <f t="shared" si="69"/>
        <v>2</v>
      </c>
      <c r="J142" s="234" t="str">
        <f t="shared" si="70"/>
        <v>1</v>
      </c>
      <c r="K142" s="234" t="str">
        <f t="shared" si="71"/>
        <v>A7</v>
      </c>
      <c r="L142" s="233">
        <v>571001</v>
      </c>
      <c r="M142" s="238">
        <v>571001</v>
      </c>
      <c r="N142" s="233">
        <v>190335</v>
      </c>
      <c r="O142" s="233">
        <v>0</v>
      </c>
      <c r="P142" s="233">
        <v>0</v>
      </c>
      <c r="Q142" s="233">
        <f t="shared" si="66"/>
        <v>0</v>
      </c>
      <c r="R142" s="233">
        <f t="shared" si="67"/>
        <v>0</v>
      </c>
      <c r="S142" s="227" t="s">
        <v>140</v>
      </c>
      <c r="T142" s="227" t="s">
        <v>159</v>
      </c>
      <c r="U142" s="227" t="s">
        <v>254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si="65"/>
        <v>1</v>
      </c>
      <c r="AB142" s="230"/>
      <c r="AE142" s="231"/>
      <c r="AG142" s="231">
        <f t="shared" si="61"/>
        <v>0</v>
      </c>
      <c r="AI142" s="236"/>
      <c r="AJ142" s="231"/>
    </row>
    <row r="143" spans="1:36" s="229" customFormat="1" ht="15" x14ac:dyDescent="0.25">
      <c r="A143" s="196"/>
      <c r="B143" s="226"/>
      <c r="C143" s="232" t="s">
        <v>152</v>
      </c>
      <c r="D143" s="232" t="s">
        <v>308</v>
      </c>
      <c r="E143" s="232" t="s">
        <v>295</v>
      </c>
      <c r="F143" s="232" t="s">
        <v>317</v>
      </c>
      <c r="G143" s="232"/>
      <c r="H143" s="234" t="str">
        <f t="shared" si="68"/>
        <v>2471</v>
      </c>
      <c r="I143" s="234" t="str">
        <f t="shared" si="69"/>
        <v>2</v>
      </c>
      <c r="J143" s="234" t="str">
        <f t="shared" si="70"/>
        <v>1</v>
      </c>
      <c r="K143" s="234" t="str">
        <f t="shared" si="71"/>
        <v>A7</v>
      </c>
      <c r="L143" s="233">
        <v>1713003</v>
      </c>
      <c r="M143" s="238">
        <v>1713003</v>
      </c>
      <c r="N143" s="233">
        <v>571000</v>
      </c>
      <c r="O143" s="233">
        <v>0</v>
      </c>
      <c r="P143" s="233">
        <v>0</v>
      </c>
      <c r="Q143" s="233">
        <f t="shared" si="66"/>
        <v>0</v>
      </c>
      <c r="R143" s="233">
        <f t="shared" si="67"/>
        <v>0</v>
      </c>
      <c r="S143" s="227" t="s">
        <v>140</v>
      </c>
      <c r="T143" s="227" t="s">
        <v>171</v>
      </c>
      <c r="U143" s="227" t="s">
        <v>254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si="65"/>
        <v>1</v>
      </c>
      <c r="AB143" s="230"/>
      <c r="AE143" s="231"/>
      <c r="AG143" s="231">
        <f t="shared" si="61"/>
        <v>0</v>
      </c>
      <c r="AI143" s="236"/>
      <c r="AJ143" s="231"/>
    </row>
    <row r="144" spans="1:36" s="229" customFormat="1" ht="15" x14ac:dyDescent="0.25">
      <c r="A144" s="196"/>
      <c r="B144" s="226"/>
      <c r="C144" s="232" t="s">
        <v>152</v>
      </c>
      <c r="D144" s="232" t="s">
        <v>294</v>
      </c>
      <c r="E144" s="232" t="s">
        <v>295</v>
      </c>
      <c r="F144" s="232" t="s">
        <v>317</v>
      </c>
      <c r="G144" s="232"/>
      <c r="H144" s="234" t="str">
        <f t="shared" si="68"/>
        <v>2471</v>
      </c>
      <c r="I144" s="234" t="str">
        <f t="shared" si="69"/>
        <v>2</v>
      </c>
      <c r="J144" s="234" t="str">
        <f t="shared" si="70"/>
        <v>1</v>
      </c>
      <c r="K144" s="234" t="str">
        <f t="shared" si="71"/>
        <v>A7</v>
      </c>
      <c r="L144" s="233">
        <v>250000</v>
      </c>
      <c r="M144" s="238">
        <v>250000</v>
      </c>
      <c r="N144" s="233">
        <v>83335</v>
      </c>
      <c r="O144" s="233">
        <v>0</v>
      </c>
      <c r="P144" s="233">
        <v>0</v>
      </c>
      <c r="Q144" s="233">
        <f t="shared" si="66"/>
        <v>0</v>
      </c>
      <c r="R144" s="233">
        <f t="shared" si="67"/>
        <v>0</v>
      </c>
      <c r="S144" s="227" t="s">
        <v>140</v>
      </c>
      <c r="T144" s="227" t="s">
        <v>161</v>
      </c>
      <c r="U144" s="227" t="s">
        <v>254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65"/>
        <v>1</v>
      </c>
      <c r="AB144" s="230"/>
      <c r="AE144" s="231"/>
      <c r="AG144" s="231">
        <f t="shared" si="61"/>
        <v>0</v>
      </c>
      <c r="AI144" s="236"/>
      <c r="AJ144" s="231"/>
    </row>
    <row r="145" spans="1:36" s="229" customFormat="1" ht="15" x14ac:dyDescent="0.25">
      <c r="A145" s="196"/>
      <c r="B145" s="226" t="str">
        <f>+CONCATENATE(D158,E158,F158,G158)</f>
        <v>268324S22915O230249121A7</v>
      </c>
      <c r="C145" s="232" t="s">
        <v>152</v>
      </c>
      <c r="D145" s="232" t="s">
        <v>310</v>
      </c>
      <c r="E145" s="232" t="s">
        <v>295</v>
      </c>
      <c r="F145" s="232" t="s">
        <v>317</v>
      </c>
      <c r="G145" s="232"/>
      <c r="H145" s="234" t="str">
        <f t="shared" si="68"/>
        <v>2471</v>
      </c>
      <c r="I145" s="234" t="str">
        <f t="shared" si="69"/>
        <v>2</v>
      </c>
      <c r="J145" s="234" t="str">
        <f t="shared" si="70"/>
        <v>1</v>
      </c>
      <c r="K145" s="234" t="str">
        <f t="shared" si="71"/>
        <v>A7</v>
      </c>
      <c r="L145" s="233">
        <v>571001</v>
      </c>
      <c r="M145" s="238">
        <v>571001</v>
      </c>
      <c r="N145" s="233">
        <v>190335</v>
      </c>
      <c r="O145" s="233">
        <v>0</v>
      </c>
      <c r="P145" s="233">
        <v>0</v>
      </c>
      <c r="Q145" s="233">
        <f t="shared" si="66"/>
        <v>0</v>
      </c>
      <c r="R145" s="233">
        <f t="shared" si="67"/>
        <v>0</v>
      </c>
      <c r="S145" s="227" t="s">
        <v>141</v>
      </c>
      <c r="T145" s="227" t="s">
        <v>164</v>
      </c>
      <c r="U145" s="227" t="s">
        <v>254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si="65"/>
        <v>1</v>
      </c>
      <c r="AB145" s="230" t="e">
        <f>#REF!-W145</f>
        <v>#REF!</v>
      </c>
      <c r="AE145" s="231"/>
      <c r="AG145" s="231">
        <f t="shared" si="61"/>
        <v>0</v>
      </c>
      <c r="AI145" s="236"/>
      <c r="AJ145" s="231"/>
    </row>
    <row r="146" spans="1:36" s="229" customFormat="1" ht="15" x14ac:dyDescent="0.25">
      <c r="A146" s="196"/>
      <c r="B146" s="226" t="e">
        <f>+CONCATENATE(#REF!,#REF!,#REF!,#REF!)</f>
        <v>#REF!</v>
      </c>
      <c r="C146" s="232" t="s">
        <v>152</v>
      </c>
      <c r="D146" s="232" t="s">
        <v>296</v>
      </c>
      <c r="E146" s="232" t="s">
        <v>295</v>
      </c>
      <c r="F146" s="232" t="s">
        <v>317</v>
      </c>
      <c r="G146" s="232"/>
      <c r="H146" s="234" t="str">
        <f t="shared" si="68"/>
        <v>2471</v>
      </c>
      <c r="I146" s="234" t="str">
        <f t="shared" si="69"/>
        <v>2</v>
      </c>
      <c r="J146" s="234" t="str">
        <f t="shared" si="70"/>
        <v>1</v>
      </c>
      <c r="K146" s="234" t="str">
        <f t="shared" si="71"/>
        <v>A7</v>
      </c>
      <c r="L146" s="233">
        <v>2773693</v>
      </c>
      <c r="M146" s="238">
        <v>2773693</v>
      </c>
      <c r="N146" s="233">
        <v>924565</v>
      </c>
      <c r="O146" s="233">
        <v>0</v>
      </c>
      <c r="P146" s="233">
        <v>0</v>
      </c>
      <c r="Q146" s="233">
        <f t="shared" si="66"/>
        <v>0</v>
      </c>
      <c r="R146" s="233">
        <f t="shared" si="67"/>
        <v>0</v>
      </c>
      <c r="S146" s="227" t="s">
        <v>165</v>
      </c>
      <c r="T146" s="227" t="s">
        <v>164</v>
      </c>
      <c r="U146" s="227" t="s">
        <v>254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ref="AA146:AA150" si="72">+V146=G146</f>
        <v>1</v>
      </c>
      <c r="AB146" s="230" t="e">
        <f>#REF!-W146</f>
        <v>#REF!</v>
      </c>
      <c r="AE146" s="231"/>
      <c r="AG146" s="231">
        <f t="shared" si="61"/>
        <v>0</v>
      </c>
      <c r="AI146" s="236"/>
      <c r="AJ146" s="231"/>
    </row>
    <row r="147" spans="1:36" s="229" customFormat="1" ht="15" x14ac:dyDescent="0.25">
      <c r="A147" s="196"/>
      <c r="B147" s="226" t="e">
        <f>+CONCATENATE(#REF!,#REF!,#REF!,#REF!)</f>
        <v>#REF!</v>
      </c>
      <c r="C147" s="232" t="s">
        <v>152</v>
      </c>
      <c r="D147" s="232" t="s">
        <v>302</v>
      </c>
      <c r="E147" s="232" t="s">
        <v>295</v>
      </c>
      <c r="F147" s="232" t="s">
        <v>317</v>
      </c>
      <c r="G147" s="232"/>
      <c r="H147" s="234" t="str">
        <f t="shared" si="68"/>
        <v>2471</v>
      </c>
      <c r="I147" s="234" t="str">
        <f t="shared" si="69"/>
        <v>2</v>
      </c>
      <c r="J147" s="234" t="str">
        <f t="shared" si="70"/>
        <v>1</v>
      </c>
      <c r="K147" s="234" t="str">
        <f t="shared" si="71"/>
        <v>A7</v>
      </c>
      <c r="L147" s="233">
        <v>20000</v>
      </c>
      <c r="M147" s="238">
        <v>20000</v>
      </c>
      <c r="N147" s="233">
        <v>6665</v>
      </c>
      <c r="O147" s="233">
        <v>0</v>
      </c>
      <c r="P147" s="233">
        <v>0</v>
      </c>
      <c r="Q147" s="233">
        <f t="shared" si="66"/>
        <v>0</v>
      </c>
      <c r="R147" s="233">
        <f t="shared" si="67"/>
        <v>0</v>
      </c>
      <c r="S147" s="227" t="s">
        <v>162</v>
      </c>
      <c r="T147" s="227" t="s">
        <v>164</v>
      </c>
      <c r="U147" s="227" t="s">
        <v>254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si="72"/>
        <v>1</v>
      </c>
      <c r="AB147" s="230" t="e">
        <f>#REF!-W147</f>
        <v>#REF!</v>
      </c>
      <c r="AE147" s="231"/>
      <c r="AG147" s="231">
        <f t="shared" si="61"/>
        <v>0</v>
      </c>
      <c r="AI147" s="236"/>
      <c r="AJ147" s="231"/>
    </row>
    <row r="148" spans="1:36" s="229" customFormat="1" ht="15" x14ac:dyDescent="0.25">
      <c r="A148" s="196"/>
      <c r="B148" s="226"/>
      <c r="C148" s="232" t="s">
        <v>152</v>
      </c>
      <c r="D148" s="232" t="s">
        <v>308</v>
      </c>
      <c r="E148" s="232" t="s">
        <v>295</v>
      </c>
      <c r="F148" s="232" t="s">
        <v>318</v>
      </c>
      <c r="G148" s="232"/>
      <c r="H148" s="234" t="str">
        <f t="shared" si="68"/>
        <v>2481</v>
      </c>
      <c r="I148" s="234" t="str">
        <f t="shared" si="69"/>
        <v>2</v>
      </c>
      <c r="J148" s="234" t="str">
        <f t="shared" si="70"/>
        <v>1</v>
      </c>
      <c r="K148" s="234" t="str">
        <f t="shared" si="71"/>
        <v>A7</v>
      </c>
      <c r="L148" s="233">
        <v>95167</v>
      </c>
      <c r="M148" s="238">
        <v>95167</v>
      </c>
      <c r="N148" s="233">
        <v>31725</v>
      </c>
      <c r="O148" s="233">
        <v>0</v>
      </c>
      <c r="P148" s="233">
        <v>0</v>
      </c>
      <c r="Q148" s="233">
        <f t="shared" si="66"/>
        <v>0</v>
      </c>
      <c r="R148" s="233">
        <f t="shared" si="67"/>
        <v>0</v>
      </c>
      <c r="S148" s="227" t="s">
        <v>153</v>
      </c>
      <c r="T148" s="227" t="s">
        <v>154</v>
      </c>
      <c r="U148" s="227" t="s">
        <v>255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si="72"/>
        <v>1</v>
      </c>
      <c r="AB148" s="230" t="e">
        <f>#REF!-W148</f>
        <v>#REF!</v>
      </c>
      <c r="AE148" s="231"/>
      <c r="AG148" s="231">
        <f t="shared" si="61"/>
        <v>0</v>
      </c>
      <c r="AI148" s="236"/>
      <c r="AJ148" s="231"/>
    </row>
    <row r="149" spans="1:36" s="229" customFormat="1" ht="15" x14ac:dyDescent="0.25">
      <c r="A149" s="196"/>
      <c r="B149" s="226" t="str">
        <f>+CONCATENATE(D169,E169,F169,G169)</f>
        <v>221313E18515O23031321100</v>
      </c>
      <c r="C149" s="232" t="s">
        <v>152</v>
      </c>
      <c r="D149" s="232" t="s">
        <v>294</v>
      </c>
      <c r="E149" s="232" t="s">
        <v>295</v>
      </c>
      <c r="F149" s="232" t="s">
        <v>318</v>
      </c>
      <c r="G149" s="232"/>
      <c r="H149" s="234" t="str">
        <f t="shared" si="68"/>
        <v>2481</v>
      </c>
      <c r="I149" s="234" t="str">
        <f t="shared" si="69"/>
        <v>2</v>
      </c>
      <c r="J149" s="234" t="str">
        <f t="shared" si="70"/>
        <v>1</v>
      </c>
      <c r="K149" s="234" t="str">
        <f t="shared" si="71"/>
        <v>A7</v>
      </c>
      <c r="L149" s="233">
        <v>200000</v>
      </c>
      <c r="M149" s="238">
        <v>200000</v>
      </c>
      <c r="N149" s="233">
        <v>66665</v>
      </c>
      <c r="O149" s="233">
        <v>0</v>
      </c>
      <c r="P149" s="233">
        <v>0</v>
      </c>
      <c r="Q149" s="233">
        <f t="shared" si="66"/>
        <v>0</v>
      </c>
      <c r="R149" s="233">
        <f t="shared" si="67"/>
        <v>0</v>
      </c>
      <c r="S149" s="227" t="s">
        <v>140</v>
      </c>
      <c r="T149" s="227" t="s">
        <v>164</v>
      </c>
      <c r="U149" s="227" t="s">
        <v>255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2"/>
        <v>1</v>
      </c>
      <c r="AB149" s="230">
        <f>Q186-W149</f>
        <v>0</v>
      </c>
      <c r="AE149" s="231"/>
      <c r="AG149" s="231">
        <f t="shared" si="61"/>
        <v>0</v>
      </c>
      <c r="AI149" s="236"/>
      <c r="AJ149" s="231"/>
    </row>
    <row r="150" spans="1:36" s="229" customFormat="1" ht="15" x14ac:dyDescent="0.25">
      <c r="A150" s="196"/>
      <c r="B150" s="226" t="e">
        <f>+CONCATENATE(#REF!,#REF!,#REF!,#REF!)</f>
        <v>#REF!</v>
      </c>
      <c r="C150" s="232" t="s">
        <v>152</v>
      </c>
      <c r="D150" s="232" t="s">
        <v>302</v>
      </c>
      <c r="E150" s="232" t="s">
        <v>295</v>
      </c>
      <c r="F150" s="232" t="s">
        <v>318</v>
      </c>
      <c r="G150" s="232"/>
      <c r="H150" s="234" t="str">
        <f t="shared" si="68"/>
        <v>2481</v>
      </c>
      <c r="I150" s="234" t="str">
        <f t="shared" si="69"/>
        <v>2</v>
      </c>
      <c r="J150" s="234" t="str">
        <f t="shared" si="70"/>
        <v>1</v>
      </c>
      <c r="K150" s="234" t="str">
        <f t="shared" si="71"/>
        <v>A7</v>
      </c>
      <c r="L150" s="233">
        <v>0</v>
      </c>
      <c r="M150" s="233">
        <v>8000</v>
      </c>
      <c r="N150" s="233">
        <v>8000</v>
      </c>
      <c r="O150" s="233">
        <v>0</v>
      </c>
      <c r="P150" s="233">
        <v>0</v>
      </c>
      <c r="Q150" s="233">
        <f t="shared" si="66"/>
        <v>0</v>
      </c>
      <c r="R150" s="233">
        <f t="shared" si="67"/>
        <v>0</v>
      </c>
      <c r="S150" s="227" t="s">
        <v>160</v>
      </c>
      <c r="T150" s="227" t="s">
        <v>171</v>
      </c>
      <c r="U150" s="227" t="s">
        <v>255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si="72"/>
        <v>1</v>
      </c>
      <c r="AB150" s="230">
        <f>Q188-W150</f>
        <v>0</v>
      </c>
      <c r="AE150" s="231"/>
      <c r="AG150" s="231">
        <f t="shared" si="61"/>
        <v>-8000</v>
      </c>
      <c r="AI150" s="236"/>
      <c r="AJ150" s="231"/>
    </row>
    <row r="151" spans="1:36" s="229" customFormat="1" ht="15" x14ac:dyDescent="0.25">
      <c r="A151" s="196"/>
      <c r="B151" s="226"/>
      <c r="C151" s="232" t="s">
        <v>152</v>
      </c>
      <c r="D151" s="232" t="s">
        <v>302</v>
      </c>
      <c r="E151" s="232" t="s">
        <v>304</v>
      </c>
      <c r="F151" s="232" t="s">
        <v>318</v>
      </c>
      <c r="G151" s="232"/>
      <c r="H151" s="234" t="str">
        <f t="shared" si="68"/>
        <v>2481</v>
      </c>
      <c r="I151" s="234" t="str">
        <f t="shared" si="69"/>
        <v>2</v>
      </c>
      <c r="J151" s="234" t="str">
        <f t="shared" si="70"/>
        <v>1</v>
      </c>
      <c r="K151" s="234" t="str">
        <f t="shared" si="71"/>
        <v>A7</v>
      </c>
      <c r="L151" s="233">
        <v>212166</v>
      </c>
      <c r="M151" s="233">
        <v>212166</v>
      </c>
      <c r="N151" s="233">
        <v>70725</v>
      </c>
      <c r="O151" s="233">
        <v>0</v>
      </c>
      <c r="P151" s="233">
        <v>0</v>
      </c>
      <c r="Q151" s="233">
        <f t="shared" si="66"/>
        <v>0</v>
      </c>
      <c r="R151" s="233">
        <f t="shared" si="67"/>
        <v>0</v>
      </c>
      <c r="S151" s="227" t="s">
        <v>147</v>
      </c>
      <c r="T151" s="227" t="s">
        <v>169</v>
      </c>
      <c r="U151" s="227" t="s">
        <v>256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ref="AA151:AA155" si="73">+V151=G151</f>
        <v>1</v>
      </c>
      <c r="AB151" s="230"/>
      <c r="AE151" s="231"/>
      <c r="AG151" s="231">
        <f t="shared" si="61"/>
        <v>0</v>
      </c>
      <c r="AI151" s="236"/>
      <c r="AJ151" s="231"/>
    </row>
    <row r="152" spans="1:36" s="229" customFormat="1" ht="15" x14ac:dyDescent="0.25">
      <c r="A152" s="196"/>
      <c r="B152" s="226" t="str">
        <f>+CONCATENATE(D186,E186,F186,G186)</f>
        <v>181298M00215OG3033211100</v>
      </c>
      <c r="C152" s="232" t="s">
        <v>152</v>
      </c>
      <c r="D152" s="232" t="s">
        <v>141</v>
      </c>
      <c r="E152" s="232" t="s">
        <v>295</v>
      </c>
      <c r="F152" s="232" t="s">
        <v>319</v>
      </c>
      <c r="G152" s="232"/>
      <c r="H152" s="234" t="str">
        <f t="shared" si="68"/>
        <v>2491</v>
      </c>
      <c r="I152" s="234" t="str">
        <f t="shared" si="69"/>
        <v>2</v>
      </c>
      <c r="J152" s="234" t="str">
        <f t="shared" si="70"/>
        <v>1</v>
      </c>
      <c r="K152" s="234" t="str">
        <f t="shared" si="71"/>
        <v>A7</v>
      </c>
      <c r="L152" s="233">
        <v>316666</v>
      </c>
      <c r="M152" s="233">
        <v>316666</v>
      </c>
      <c r="N152" s="233">
        <v>105555</v>
      </c>
      <c r="O152" s="233">
        <v>0</v>
      </c>
      <c r="P152" s="233">
        <v>0</v>
      </c>
      <c r="Q152" s="233">
        <f t="shared" si="66"/>
        <v>0</v>
      </c>
      <c r="R152" s="233">
        <f t="shared" si="67"/>
        <v>0</v>
      </c>
      <c r="S152" s="227" t="s">
        <v>147</v>
      </c>
      <c r="T152" s="227" t="s">
        <v>171</v>
      </c>
      <c r="U152" s="227" t="s">
        <v>256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3"/>
        <v>1</v>
      </c>
      <c r="AB152" s="230" t="e">
        <f>#REF!-W152</f>
        <v>#REF!</v>
      </c>
      <c r="AE152" s="231"/>
      <c r="AG152" s="231">
        <f t="shared" si="61"/>
        <v>0</v>
      </c>
      <c r="AI152" s="236"/>
      <c r="AJ152" s="231"/>
    </row>
    <row r="153" spans="1:36" s="229" customFormat="1" ht="15" x14ac:dyDescent="0.25">
      <c r="A153" s="196"/>
      <c r="B153" s="226" t="str">
        <f>+CONCATENATE(D188,E188,F188,G188)</f>
        <v>311102F03715O43033211100</v>
      </c>
      <c r="C153" s="232" t="s">
        <v>152</v>
      </c>
      <c r="D153" s="232" t="s">
        <v>308</v>
      </c>
      <c r="E153" s="232" t="s">
        <v>295</v>
      </c>
      <c r="F153" s="232" t="s">
        <v>319</v>
      </c>
      <c r="G153" s="232"/>
      <c r="H153" s="234" t="str">
        <f t="shared" si="68"/>
        <v>2491</v>
      </c>
      <c r="I153" s="234" t="str">
        <f t="shared" si="69"/>
        <v>2</v>
      </c>
      <c r="J153" s="234" t="str">
        <f t="shared" si="70"/>
        <v>1</v>
      </c>
      <c r="K153" s="234" t="str">
        <f t="shared" si="71"/>
        <v>A7</v>
      </c>
      <c r="L153" s="233">
        <v>4183746</v>
      </c>
      <c r="M153" s="238">
        <v>4183746</v>
      </c>
      <c r="N153" s="233">
        <v>1394580</v>
      </c>
      <c r="O153" s="233">
        <v>0</v>
      </c>
      <c r="P153" s="233">
        <v>0</v>
      </c>
      <c r="Q153" s="233">
        <f t="shared" si="66"/>
        <v>0</v>
      </c>
      <c r="R153" s="233">
        <f t="shared" si="67"/>
        <v>0</v>
      </c>
      <c r="S153" s="227" t="s">
        <v>148</v>
      </c>
      <c r="T153" s="227" t="s">
        <v>217</v>
      </c>
      <c r="U153" s="227" t="s">
        <v>256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si="73"/>
        <v>1</v>
      </c>
      <c r="AB153" s="230">
        <f>Q190-W153</f>
        <v>0</v>
      </c>
      <c r="AE153" s="231"/>
      <c r="AG153" s="231">
        <f t="shared" si="61"/>
        <v>0</v>
      </c>
      <c r="AI153" s="236"/>
      <c r="AJ153" s="231"/>
    </row>
    <row r="154" spans="1:36" s="229" customFormat="1" ht="15" x14ac:dyDescent="0.25">
      <c r="A154" s="196"/>
      <c r="B154" s="226" t="e">
        <f>+CONCATENATE(#REF!,#REF!,#REF!,#REF!)</f>
        <v>#REF!</v>
      </c>
      <c r="C154" s="232" t="s">
        <v>152</v>
      </c>
      <c r="D154" s="232" t="s">
        <v>294</v>
      </c>
      <c r="E154" s="232" t="s">
        <v>295</v>
      </c>
      <c r="F154" s="232" t="s">
        <v>319</v>
      </c>
      <c r="G154" s="232"/>
      <c r="H154" s="234" t="str">
        <f t="shared" si="68"/>
        <v>2491</v>
      </c>
      <c r="I154" s="234" t="str">
        <f t="shared" si="69"/>
        <v>2</v>
      </c>
      <c r="J154" s="234" t="str">
        <f t="shared" si="70"/>
        <v>1</v>
      </c>
      <c r="K154" s="234" t="str">
        <f t="shared" si="71"/>
        <v>A7</v>
      </c>
      <c r="L154" s="233">
        <v>250000</v>
      </c>
      <c r="M154" s="238">
        <v>250000</v>
      </c>
      <c r="N154" s="233">
        <v>83335</v>
      </c>
      <c r="O154" s="233">
        <v>0</v>
      </c>
      <c r="P154" s="233">
        <v>0</v>
      </c>
      <c r="Q154" s="233">
        <f t="shared" si="66"/>
        <v>0</v>
      </c>
      <c r="R154" s="233">
        <f t="shared" si="67"/>
        <v>0</v>
      </c>
      <c r="S154" s="227" t="s">
        <v>160</v>
      </c>
      <c r="T154" s="227" t="s">
        <v>171</v>
      </c>
      <c r="U154" s="227" t="s">
        <v>289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si="73"/>
        <v>1</v>
      </c>
      <c r="AB154" s="230">
        <f>Q191-W154</f>
        <v>794879.48</v>
      </c>
      <c r="AE154" s="231"/>
      <c r="AG154" s="231">
        <f t="shared" si="61"/>
        <v>0</v>
      </c>
      <c r="AI154" s="236"/>
      <c r="AJ154" s="231"/>
    </row>
    <row r="155" spans="1:36" s="229" customFormat="1" ht="15" x14ac:dyDescent="0.25">
      <c r="A155" s="196"/>
      <c r="B155" s="226" t="str">
        <f>+CONCATENATE(D190,E190,F190,G190)</f>
        <v>311102F03715O43033411100</v>
      </c>
      <c r="C155" s="232" t="s">
        <v>152</v>
      </c>
      <c r="D155" s="232" t="s">
        <v>296</v>
      </c>
      <c r="E155" s="232" t="s">
        <v>295</v>
      </c>
      <c r="F155" s="232" t="s">
        <v>319</v>
      </c>
      <c r="G155" s="232"/>
      <c r="H155" s="234" t="str">
        <f t="shared" si="68"/>
        <v>2491</v>
      </c>
      <c r="I155" s="234" t="str">
        <f t="shared" si="69"/>
        <v>2</v>
      </c>
      <c r="J155" s="234" t="str">
        <f t="shared" si="70"/>
        <v>1</v>
      </c>
      <c r="K155" s="234" t="str">
        <f t="shared" si="71"/>
        <v>A7</v>
      </c>
      <c r="L155" s="233">
        <v>2218953</v>
      </c>
      <c r="M155" s="238">
        <v>2218953</v>
      </c>
      <c r="N155" s="233">
        <v>739655</v>
      </c>
      <c r="O155" s="233">
        <v>0</v>
      </c>
      <c r="P155" s="233">
        <v>0</v>
      </c>
      <c r="Q155" s="233">
        <f t="shared" si="66"/>
        <v>0</v>
      </c>
      <c r="R155" s="233">
        <f t="shared" si="67"/>
        <v>0</v>
      </c>
      <c r="S155" s="227" t="s">
        <v>153</v>
      </c>
      <c r="T155" s="227" t="s">
        <v>290</v>
      </c>
      <c r="U155" s="227" t="s">
        <v>257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si="73"/>
        <v>1</v>
      </c>
      <c r="AB155" s="230">
        <f>Q192-W155</f>
        <v>0</v>
      </c>
      <c r="AE155" s="231"/>
      <c r="AG155" s="231">
        <f t="shared" si="61"/>
        <v>0</v>
      </c>
      <c r="AI155" s="236"/>
      <c r="AJ155" s="231"/>
    </row>
    <row r="156" spans="1:36" s="229" customFormat="1" ht="15" x14ac:dyDescent="0.25">
      <c r="A156" s="196"/>
      <c r="B156" s="226"/>
      <c r="C156" s="232" t="s">
        <v>152</v>
      </c>
      <c r="D156" s="232" t="s">
        <v>302</v>
      </c>
      <c r="E156" s="232" t="s">
        <v>295</v>
      </c>
      <c r="F156" s="232" t="s">
        <v>319</v>
      </c>
      <c r="G156" s="232"/>
      <c r="H156" s="234" t="str">
        <f t="shared" si="68"/>
        <v>2491</v>
      </c>
      <c r="I156" s="234" t="str">
        <f t="shared" si="69"/>
        <v>2</v>
      </c>
      <c r="J156" s="234" t="str">
        <f t="shared" si="70"/>
        <v>1</v>
      </c>
      <c r="K156" s="234" t="str">
        <f t="shared" si="71"/>
        <v>A7</v>
      </c>
      <c r="L156" s="233">
        <v>371844</v>
      </c>
      <c r="M156" s="238">
        <v>371844</v>
      </c>
      <c r="N156" s="233">
        <v>123950</v>
      </c>
      <c r="O156" s="233">
        <v>0</v>
      </c>
      <c r="P156" s="233">
        <v>0</v>
      </c>
      <c r="Q156" s="233">
        <f t="shared" si="66"/>
        <v>0</v>
      </c>
      <c r="R156" s="233">
        <f t="shared" si="67"/>
        <v>0</v>
      </c>
      <c r="S156" s="227" t="s">
        <v>153</v>
      </c>
      <c r="T156" s="227" t="s">
        <v>292</v>
      </c>
      <c r="U156" s="227" t="s">
        <v>257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ref="AA156:AA159" si="74">+V156=G156</f>
        <v>1</v>
      </c>
      <c r="AB156" s="230"/>
      <c r="AE156" s="231"/>
      <c r="AG156" s="231">
        <f t="shared" si="61"/>
        <v>0</v>
      </c>
      <c r="AI156" s="236"/>
      <c r="AJ156" s="231"/>
    </row>
    <row r="157" spans="1:36" s="229" customFormat="1" ht="15" x14ac:dyDescent="0.25">
      <c r="A157" s="196"/>
      <c r="B157" s="226" t="str">
        <f>+CONCATENATE(D192,E192,F192,G192)</f>
        <v>221313E18515OB3033621100</v>
      </c>
      <c r="C157" s="232" t="s">
        <v>152</v>
      </c>
      <c r="D157" s="232" t="s">
        <v>302</v>
      </c>
      <c r="E157" s="232" t="s">
        <v>304</v>
      </c>
      <c r="F157" s="232" t="s">
        <v>319</v>
      </c>
      <c r="G157" s="232"/>
      <c r="H157" s="234" t="str">
        <f t="shared" si="68"/>
        <v>2491</v>
      </c>
      <c r="I157" s="234" t="str">
        <f t="shared" si="69"/>
        <v>2</v>
      </c>
      <c r="J157" s="234" t="str">
        <f t="shared" si="70"/>
        <v>1</v>
      </c>
      <c r="K157" s="234" t="str">
        <f t="shared" si="71"/>
        <v>A7</v>
      </c>
      <c r="L157" s="233">
        <v>400968</v>
      </c>
      <c r="M157" s="233">
        <v>400968</v>
      </c>
      <c r="N157" s="233">
        <v>133655</v>
      </c>
      <c r="O157" s="233">
        <v>0</v>
      </c>
      <c r="P157" s="233">
        <v>0</v>
      </c>
      <c r="Q157" s="233">
        <f t="shared" si="66"/>
        <v>0</v>
      </c>
      <c r="R157" s="233">
        <f t="shared" si="67"/>
        <v>0</v>
      </c>
      <c r="S157" s="227" t="s">
        <v>153</v>
      </c>
      <c r="T157" s="227" t="s">
        <v>154</v>
      </c>
      <c r="U157" s="227" t="s">
        <v>258</v>
      </c>
      <c r="V157" s="227"/>
      <c r="W157" s="228"/>
      <c r="X157" s="229" t="b">
        <f t="shared" si="57"/>
        <v>0</v>
      </c>
      <c r="Y157" s="229" t="b">
        <f t="shared" si="58"/>
        <v>0</v>
      </c>
      <c r="Z157" s="229" t="b">
        <f t="shared" si="59"/>
        <v>0</v>
      </c>
      <c r="AA157" s="229" t="b">
        <f t="shared" si="74"/>
        <v>1</v>
      </c>
      <c r="AB157" s="230" t="e">
        <f>#REF!-W157</f>
        <v>#REF!</v>
      </c>
      <c r="AE157" s="231"/>
      <c r="AG157" s="231">
        <f t="shared" si="61"/>
        <v>0</v>
      </c>
      <c r="AI157" s="236"/>
      <c r="AJ157" s="231"/>
    </row>
    <row r="158" spans="1:36" s="229" customFormat="1" ht="15" x14ac:dyDescent="0.25">
      <c r="A158" s="196"/>
      <c r="B158" s="226" t="e">
        <f>+CONCATENATE(#REF!,#REF!,#REF!,#REF!)</f>
        <v>#REF!</v>
      </c>
      <c r="C158" s="232" t="s">
        <v>152</v>
      </c>
      <c r="D158" s="232" t="s">
        <v>298</v>
      </c>
      <c r="E158" s="232" t="s">
        <v>295</v>
      </c>
      <c r="F158" s="232" t="s">
        <v>319</v>
      </c>
      <c r="G158" s="232"/>
      <c r="H158" s="234" t="str">
        <f t="shared" si="68"/>
        <v>2491</v>
      </c>
      <c r="I158" s="234" t="str">
        <f t="shared" si="69"/>
        <v>2</v>
      </c>
      <c r="J158" s="234" t="str">
        <f t="shared" si="70"/>
        <v>1</v>
      </c>
      <c r="K158" s="234" t="str">
        <f t="shared" si="71"/>
        <v>A7</v>
      </c>
      <c r="L158" s="233">
        <v>12394</v>
      </c>
      <c r="M158" s="238">
        <v>12394</v>
      </c>
      <c r="N158" s="233">
        <v>4130</v>
      </c>
      <c r="O158" s="233">
        <v>0</v>
      </c>
      <c r="P158" s="233">
        <v>0</v>
      </c>
      <c r="Q158" s="233">
        <f t="shared" si="66"/>
        <v>0</v>
      </c>
      <c r="R158" s="233">
        <f t="shared" si="67"/>
        <v>0</v>
      </c>
      <c r="S158" s="227" t="s">
        <v>139</v>
      </c>
      <c r="T158" s="227" t="s">
        <v>217</v>
      </c>
      <c r="U158" s="227" t="s">
        <v>258</v>
      </c>
      <c r="V158" s="227"/>
      <c r="W158" s="228"/>
      <c r="X158" s="229" t="b">
        <f t="shared" si="57"/>
        <v>0</v>
      </c>
      <c r="Y158" s="229" t="b">
        <f t="shared" si="58"/>
        <v>0</v>
      </c>
      <c r="Z158" s="229" t="b">
        <f t="shared" si="59"/>
        <v>0</v>
      </c>
      <c r="AA158" s="229" t="b">
        <f t="shared" si="74"/>
        <v>1</v>
      </c>
      <c r="AB158" s="230">
        <f>Q196-W158</f>
        <v>0</v>
      </c>
      <c r="AE158" s="231"/>
      <c r="AG158" s="231">
        <f t="shared" si="61"/>
        <v>0</v>
      </c>
      <c r="AI158" s="236"/>
      <c r="AJ158" s="231"/>
    </row>
    <row r="159" spans="1:36" s="229" customFormat="1" ht="15" x14ac:dyDescent="0.25">
      <c r="A159" s="196"/>
      <c r="B159" s="226" t="str">
        <f>+CONCATENATE(D195,E195,F195,G195)</f>
        <v>221313E18515O23034111100</v>
      </c>
      <c r="C159" s="232" t="s">
        <v>152</v>
      </c>
      <c r="D159" s="232" t="s">
        <v>311</v>
      </c>
      <c r="E159" s="232" t="s">
        <v>295</v>
      </c>
      <c r="F159" s="232" t="s">
        <v>322</v>
      </c>
      <c r="G159" s="232"/>
      <c r="H159" s="234" t="str">
        <f t="shared" si="68"/>
        <v>2561</v>
      </c>
      <c r="I159" s="234" t="str">
        <f t="shared" si="69"/>
        <v>2</v>
      </c>
      <c r="J159" s="234" t="str">
        <f t="shared" si="70"/>
        <v>1</v>
      </c>
      <c r="K159" s="234" t="str">
        <f t="shared" si="71"/>
        <v>A7</v>
      </c>
      <c r="L159" s="233">
        <v>824779</v>
      </c>
      <c r="M159" s="233">
        <v>824779</v>
      </c>
      <c r="N159" s="233">
        <v>274925</v>
      </c>
      <c r="O159" s="233">
        <v>0</v>
      </c>
      <c r="P159" s="233">
        <v>0</v>
      </c>
      <c r="Q159" s="233">
        <f t="shared" si="66"/>
        <v>0</v>
      </c>
      <c r="R159" s="233">
        <f t="shared" si="67"/>
        <v>0</v>
      </c>
      <c r="S159" s="227" t="s">
        <v>140</v>
      </c>
      <c r="T159" s="227" t="s">
        <v>161</v>
      </c>
      <c r="U159" s="227" t="s">
        <v>258</v>
      </c>
      <c r="V159" s="227"/>
      <c r="W159" s="228"/>
      <c r="X159" s="229" t="b">
        <f t="shared" si="57"/>
        <v>0</v>
      </c>
      <c r="Y159" s="229" t="b">
        <f t="shared" si="58"/>
        <v>0</v>
      </c>
      <c r="Z159" s="229" t="b">
        <f t="shared" si="59"/>
        <v>0</v>
      </c>
      <c r="AA159" s="229" t="b">
        <f t="shared" si="74"/>
        <v>1</v>
      </c>
      <c r="AB159" s="230">
        <f>Q197-W159</f>
        <v>0</v>
      </c>
      <c r="AE159" s="231"/>
      <c r="AG159" s="231">
        <f t="shared" si="61"/>
        <v>0</v>
      </c>
      <c r="AI159" s="236"/>
      <c r="AJ159" s="231"/>
    </row>
    <row r="160" spans="1:36" s="229" customFormat="1" ht="15" x14ac:dyDescent="0.25">
      <c r="A160" s="196"/>
      <c r="B160" s="226"/>
      <c r="C160" s="232" t="s">
        <v>152</v>
      </c>
      <c r="D160" s="232" t="s">
        <v>308</v>
      </c>
      <c r="E160" s="232" t="s">
        <v>295</v>
      </c>
      <c r="F160" s="232" t="s">
        <v>322</v>
      </c>
      <c r="G160" s="232"/>
      <c r="H160" s="234" t="str">
        <f t="shared" si="68"/>
        <v>2561</v>
      </c>
      <c r="I160" s="234" t="str">
        <f t="shared" si="69"/>
        <v>2</v>
      </c>
      <c r="J160" s="234" t="str">
        <f t="shared" si="70"/>
        <v>1</v>
      </c>
      <c r="K160" s="234" t="str">
        <f t="shared" si="71"/>
        <v>A7</v>
      </c>
      <c r="L160" s="233">
        <v>177645</v>
      </c>
      <c r="M160" s="233">
        <v>177645</v>
      </c>
      <c r="N160" s="233">
        <v>59215</v>
      </c>
      <c r="O160" s="233">
        <v>0</v>
      </c>
      <c r="P160" s="233">
        <v>0</v>
      </c>
      <c r="Q160" s="233">
        <f t="shared" si="66"/>
        <v>0</v>
      </c>
      <c r="R160" s="233">
        <f t="shared" si="67"/>
        <v>0</v>
      </c>
      <c r="S160" s="227" t="s">
        <v>156</v>
      </c>
      <c r="T160" s="227" t="s">
        <v>217</v>
      </c>
      <c r="U160" s="227" t="s">
        <v>258</v>
      </c>
      <c r="V160" s="227"/>
      <c r="W160" s="228"/>
      <c r="X160" s="229" t="b">
        <f t="shared" si="57"/>
        <v>0</v>
      </c>
      <c r="Y160" s="229" t="b">
        <f t="shared" si="58"/>
        <v>0</v>
      </c>
      <c r="Z160" s="229" t="b">
        <f t="shared" si="59"/>
        <v>0</v>
      </c>
      <c r="AA160" s="229" t="b">
        <f t="shared" ref="AA160" si="75">+V160=G160</f>
        <v>1</v>
      </c>
      <c r="AB160" s="230"/>
      <c r="AE160" s="231"/>
      <c r="AG160" s="231">
        <f t="shared" si="61"/>
        <v>0</v>
      </c>
      <c r="AI160" s="236"/>
      <c r="AJ160" s="231"/>
    </row>
    <row r="161" spans="1:36" s="229" customFormat="1" ht="15" x14ac:dyDescent="0.25">
      <c r="A161" s="196"/>
      <c r="B161" s="226"/>
      <c r="C161" s="232" t="s">
        <v>152</v>
      </c>
      <c r="D161" s="232" t="s">
        <v>310</v>
      </c>
      <c r="E161" s="232" t="s">
        <v>295</v>
      </c>
      <c r="F161" s="232" t="s">
        <v>322</v>
      </c>
      <c r="G161" s="232"/>
      <c r="H161" s="234" t="str">
        <f t="shared" si="68"/>
        <v>2561</v>
      </c>
      <c r="I161" s="234" t="str">
        <f t="shared" si="69"/>
        <v>2</v>
      </c>
      <c r="J161" s="234" t="str">
        <f t="shared" si="70"/>
        <v>1</v>
      </c>
      <c r="K161" s="234" t="str">
        <f t="shared" si="71"/>
        <v>A7</v>
      </c>
      <c r="L161" s="233">
        <v>824779</v>
      </c>
      <c r="M161" s="238">
        <v>824779</v>
      </c>
      <c r="N161" s="233">
        <v>274925</v>
      </c>
      <c r="O161" s="233">
        <v>0</v>
      </c>
      <c r="P161" s="233">
        <v>0</v>
      </c>
      <c r="Q161" s="233">
        <f t="shared" si="66"/>
        <v>0</v>
      </c>
      <c r="R161" s="233">
        <f t="shared" si="67"/>
        <v>0</v>
      </c>
      <c r="S161" s="227" t="s">
        <v>156</v>
      </c>
      <c r="T161" s="227" t="s">
        <v>164</v>
      </c>
      <c r="U161" s="227" t="s">
        <v>258</v>
      </c>
      <c r="V161" s="227"/>
      <c r="W161" s="228"/>
      <c r="X161" s="229" t="b">
        <f t="shared" si="57"/>
        <v>0</v>
      </c>
      <c r="Y161" s="229" t="b">
        <f t="shared" si="58"/>
        <v>0</v>
      </c>
      <c r="Z161" s="229" t="b">
        <f t="shared" si="59"/>
        <v>0</v>
      </c>
      <c r="AA161" s="229" t="b">
        <f t="shared" ref="AA161:AA164" si="76">+V161=G161</f>
        <v>1</v>
      </c>
      <c r="AB161" s="230"/>
      <c r="AE161" s="231"/>
      <c r="AG161" s="231">
        <f t="shared" si="61"/>
        <v>0</v>
      </c>
      <c r="AI161" s="236"/>
      <c r="AJ161" s="231"/>
    </row>
    <row r="162" spans="1:36" s="229" customFormat="1" ht="15" x14ac:dyDescent="0.25">
      <c r="A162" s="196"/>
      <c r="B162" s="226"/>
      <c r="C162" s="232" t="s">
        <v>152</v>
      </c>
      <c r="D162" s="232" t="s">
        <v>311</v>
      </c>
      <c r="E162" s="232" t="s">
        <v>295</v>
      </c>
      <c r="F162" s="232" t="s">
        <v>325</v>
      </c>
      <c r="G162" s="232"/>
      <c r="H162" s="234" t="str">
        <f t="shared" si="68"/>
        <v>2911</v>
      </c>
      <c r="I162" s="234" t="str">
        <f t="shared" si="69"/>
        <v>2</v>
      </c>
      <c r="J162" s="234" t="str">
        <f t="shared" si="70"/>
        <v>1</v>
      </c>
      <c r="K162" s="234" t="str">
        <f t="shared" si="71"/>
        <v>A7</v>
      </c>
      <c r="L162" s="233">
        <v>1110280</v>
      </c>
      <c r="M162" s="238">
        <v>1110280</v>
      </c>
      <c r="N162" s="233">
        <v>370095</v>
      </c>
      <c r="O162" s="233">
        <v>0</v>
      </c>
      <c r="P162" s="233">
        <v>0</v>
      </c>
      <c r="Q162" s="233">
        <f t="shared" si="66"/>
        <v>0</v>
      </c>
      <c r="R162" s="233">
        <f t="shared" si="67"/>
        <v>0</v>
      </c>
      <c r="S162" s="227" t="s">
        <v>160</v>
      </c>
      <c r="T162" s="227" t="s">
        <v>171</v>
      </c>
      <c r="U162" s="227" t="s">
        <v>258</v>
      </c>
      <c r="V162" s="227"/>
      <c r="W162" s="228"/>
      <c r="X162" s="229" t="b">
        <f t="shared" si="57"/>
        <v>0</v>
      </c>
      <c r="Y162" s="229" t="b">
        <f t="shared" si="58"/>
        <v>0</v>
      </c>
      <c r="Z162" s="229" t="b">
        <f t="shared" si="59"/>
        <v>0</v>
      </c>
      <c r="AA162" s="229" t="b">
        <f t="shared" si="76"/>
        <v>1</v>
      </c>
      <c r="AB162" s="230"/>
      <c r="AE162" s="231"/>
      <c r="AG162" s="231">
        <f t="shared" si="61"/>
        <v>0</v>
      </c>
      <c r="AI162" s="236"/>
      <c r="AJ162" s="231"/>
    </row>
    <row r="163" spans="1:36" s="229" customFormat="1" ht="15" x14ac:dyDescent="0.25">
      <c r="A163" s="196"/>
      <c r="B163" s="226"/>
      <c r="C163" s="232" t="s">
        <v>152</v>
      </c>
      <c r="D163" s="232" t="s">
        <v>308</v>
      </c>
      <c r="E163" s="232" t="s">
        <v>295</v>
      </c>
      <c r="F163" s="232" t="s">
        <v>325</v>
      </c>
      <c r="G163" s="232"/>
      <c r="H163" s="234" t="str">
        <f t="shared" si="68"/>
        <v>2911</v>
      </c>
      <c r="I163" s="234" t="str">
        <f t="shared" si="69"/>
        <v>2</v>
      </c>
      <c r="J163" s="234" t="str">
        <f t="shared" si="70"/>
        <v>1</v>
      </c>
      <c r="K163" s="234" t="str">
        <f t="shared" si="71"/>
        <v>A7</v>
      </c>
      <c r="L163" s="233">
        <v>1142002</v>
      </c>
      <c r="M163" s="238">
        <v>1142002</v>
      </c>
      <c r="N163" s="233">
        <v>380670</v>
      </c>
      <c r="O163" s="233">
        <v>0</v>
      </c>
      <c r="P163" s="233">
        <v>0</v>
      </c>
      <c r="Q163" s="233">
        <f t="shared" si="66"/>
        <v>0</v>
      </c>
      <c r="R163" s="233">
        <f t="shared" si="67"/>
        <v>0</v>
      </c>
      <c r="S163" s="227" t="s">
        <v>160</v>
      </c>
      <c r="T163" s="227" t="s">
        <v>161</v>
      </c>
      <c r="U163" s="227" t="s">
        <v>258</v>
      </c>
      <c r="V163" s="227"/>
      <c r="W163" s="228"/>
      <c r="X163" s="229" t="b">
        <f t="shared" si="57"/>
        <v>0</v>
      </c>
      <c r="Y163" s="229" t="b">
        <f t="shared" si="58"/>
        <v>0</v>
      </c>
      <c r="Z163" s="229" t="b">
        <f t="shared" si="59"/>
        <v>0</v>
      </c>
      <c r="AA163" s="229" t="b">
        <f t="shared" si="76"/>
        <v>1</v>
      </c>
      <c r="AB163" s="230"/>
      <c r="AE163" s="231"/>
      <c r="AG163" s="231">
        <f t="shared" si="61"/>
        <v>0</v>
      </c>
      <c r="AI163" s="236"/>
      <c r="AJ163" s="231"/>
    </row>
    <row r="164" spans="1:36" s="229" customFormat="1" ht="15" x14ac:dyDescent="0.25">
      <c r="A164" s="196"/>
      <c r="B164" s="226" t="str">
        <f>+CONCATENATE(D197,E197,F197,G197)</f>
        <v>221313E18515O23035211100</v>
      </c>
      <c r="C164" s="232" t="s">
        <v>152</v>
      </c>
      <c r="D164" s="232" t="s">
        <v>310</v>
      </c>
      <c r="E164" s="232" t="s">
        <v>295</v>
      </c>
      <c r="F164" s="232" t="s">
        <v>325</v>
      </c>
      <c r="G164" s="232"/>
      <c r="H164" s="234" t="str">
        <f t="shared" si="68"/>
        <v>2911</v>
      </c>
      <c r="I164" s="234" t="str">
        <f t="shared" si="69"/>
        <v>2</v>
      </c>
      <c r="J164" s="234" t="str">
        <f t="shared" si="70"/>
        <v>1</v>
      </c>
      <c r="K164" s="234" t="str">
        <f t="shared" si="71"/>
        <v>A7</v>
      </c>
      <c r="L164" s="233">
        <v>501846</v>
      </c>
      <c r="M164" s="238">
        <v>501846</v>
      </c>
      <c r="N164" s="233">
        <v>167280</v>
      </c>
      <c r="O164" s="233">
        <v>0</v>
      </c>
      <c r="P164" s="233">
        <v>0</v>
      </c>
      <c r="Q164" s="233">
        <f t="shared" si="66"/>
        <v>0</v>
      </c>
      <c r="R164" s="233">
        <f t="shared" si="67"/>
        <v>0</v>
      </c>
      <c r="S164" s="227" t="s">
        <v>153</v>
      </c>
      <c r="T164" s="227" t="s">
        <v>290</v>
      </c>
      <c r="U164" s="227" t="s">
        <v>259</v>
      </c>
      <c r="V164" s="227"/>
      <c r="W164" s="228"/>
      <c r="X164" s="229" t="b">
        <f t="shared" si="57"/>
        <v>0</v>
      </c>
      <c r="Y164" s="229" t="b">
        <f t="shared" si="58"/>
        <v>0</v>
      </c>
      <c r="Z164" s="229" t="b">
        <f t="shared" si="59"/>
        <v>0</v>
      </c>
      <c r="AA164" s="229" t="b">
        <f t="shared" si="76"/>
        <v>1</v>
      </c>
      <c r="AB164" s="230">
        <f>Q199-W164</f>
        <v>12819.59</v>
      </c>
      <c r="AE164" s="231"/>
      <c r="AG164" s="231">
        <f t="shared" si="61"/>
        <v>0</v>
      </c>
      <c r="AI164" s="236"/>
      <c r="AJ164" s="231"/>
    </row>
    <row r="165" spans="1:36" s="229" customFormat="1" ht="15" x14ac:dyDescent="0.25">
      <c r="A165" s="196"/>
      <c r="B165" s="226"/>
      <c r="C165" s="232" t="s">
        <v>152</v>
      </c>
      <c r="D165" s="232" t="s">
        <v>294</v>
      </c>
      <c r="E165" s="232" t="s">
        <v>295</v>
      </c>
      <c r="F165" s="232" t="s">
        <v>326</v>
      </c>
      <c r="G165" s="232"/>
      <c r="H165" s="234" t="str">
        <f t="shared" si="68"/>
        <v>2961</v>
      </c>
      <c r="I165" s="234" t="str">
        <f t="shared" si="69"/>
        <v>2</v>
      </c>
      <c r="J165" s="234" t="str">
        <f t="shared" si="70"/>
        <v>1</v>
      </c>
      <c r="K165" s="234" t="str">
        <f t="shared" si="71"/>
        <v>A7</v>
      </c>
      <c r="L165" s="233">
        <v>10600000</v>
      </c>
      <c r="M165" s="238">
        <v>10600000</v>
      </c>
      <c r="N165" s="233">
        <v>3533335</v>
      </c>
      <c r="O165" s="233">
        <v>0</v>
      </c>
      <c r="P165" s="233">
        <v>0</v>
      </c>
      <c r="Q165" s="233">
        <f t="shared" si="66"/>
        <v>0</v>
      </c>
      <c r="R165" s="233">
        <f t="shared" si="67"/>
        <v>0</v>
      </c>
      <c r="S165" s="227" t="s">
        <v>140</v>
      </c>
      <c r="T165" s="227" t="s">
        <v>171</v>
      </c>
      <c r="U165" s="227" t="s">
        <v>259</v>
      </c>
      <c r="V165" s="227"/>
      <c r="W165" s="228"/>
      <c r="X165" s="229" t="b">
        <f t="shared" si="57"/>
        <v>0</v>
      </c>
      <c r="Y165" s="229" t="b">
        <f t="shared" si="58"/>
        <v>0</v>
      </c>
      <c r="Z165" s="229" t="b">
        <f t="shared" si="59"/>
        <v>0</v>
      </c>
      <c r="AA165" s="229" t="b">
        <f t="shared" ref="AA165:AA167" si="77">+V165=G165</f>
        <v>1</v>
      </c>
      <c r="AB165" s="230"/>
      <c r="AE165" s="231"/>
      <c r="AG165" s="231">
        <f t="shared" si="61"/>
        <v>0</v>
      </c>
      <c r="AI165" s="236"/>
      <c r="AJ165" s="231"/>
    </row>
    <row r="166" spans="1:36" s="229" customFormat="1" ht="15" x14ac:dyDescent="0.25">
      <c r="A166" s="196"/>
      <c r="B166" s="226"/>
      <c r="C166" s="232" t="s">
        <v>152</v>
      </c>
      <c r="D166" s="232" t="s">
        <v>311</v>
      </c>
      <c r="E166" s="232" t="s">
        <v>295</v>
      </c>
      <c r="F166" s="232" t="s">
        <v>327</v>
      </c>
      <c r="G166" s="232"/>
      <c r="H166" s="234" t="str">
        <f t="shared" si="68"/>
        <v>2981</v>
      </c>
      <c r="I166" s="234" t="str">
        <f t="shared" si="69"/>
        <v>2</v>
      </c>
      <c r="J166" s="234" t="str">
        <f t="shared" si="70"/>
        <v>1</v>
      </c>
      <c r="K166" s="234" t="str">
        <f t="shared" si="71"/>
        <v>A7</v>
      </c>
      <c r="L166" s="233">
        <v>222056</v>
      </c>
      <c r="M166" s="238">
        <v>222056</v>
      </c>
      <c r="N166" s="233">
        <v>74020</v>
      </c>
      <c r="O166" s="233">
        <v>0</v>
      </c>
      <c r="P166" s="233">
        <v>0</v>
      </c>
      <c r="Q166" s="233">
        <f t="shared" si="66"/>
        <v>0</v>
      </c>
      <c r="R166" s="233">
        <f t="shared" si="67"/>
        <v>0</v>
      </c>
      <c r="S166" s="227" t="s">
        <v>140</v>
      </c>
      <c r="T166" s="227" t="s">
        <v>164</v>
      </c>
      <c r="U166" s="227" t="s">
        <v>259</v>
      </c>
      <c r="V166" s="227"/>
      <c r="W166" s="228"/>
      <c r="X166" s="229" t="b">
        <f t="shared" si="57"/>
        <v>0</v>
      </c>
      <c r="Y166" s="229" t="b">
        <f t="shared" si="58"/>
        <v>0</v>
      </c>
      <c r="Z166" s="229" t="b">
        <f t="shared" si="59"/>
        <v>0</v>
      </c>
      <c r="AA166" s="229" t="b">
        <f t="shared" si="77"/>
        <v>1</v>
      </c>
      <c r="AB166" s="230"/>
      <c r="AE166" s="231"/>
      <c r="AG166" s="231">
        <f t="shared" si="61"/>
        <v>0</v>
      </c>
      <c r="AI166" s="236"/>
      <c r="AJ166" s="231"/>
    </row>
    <row r="167" spans="1:36" s="229" customFormat="1" ht="15" x14ac:dyDescent="0.25">
      <c r="A167" s="196"/>
      <c r="B167" s="226" t="str">
        <f>+CONCATENATE(D199,E199,F199,G199)</f>
        <v>221313E18515O23035531100</v>
      </c>
      <c r="C167" s="232" t="s">
        <v>152</v>
      </c>
      <c r="D167" s="232" t="s">
        <v>310</v>
      </c>
      <c r="E167" s="232" t="s">
        <v>295</v>
      </c>
      <c r="F167" s="232" t="s">
        <v>327</v>
      </c>
      <c r="G167" s="232"/>
      <c r="H167" s="234" t="str">
        <f t="shared" si="68"/>
        <v>2981</v>
      </c>
      <c r="I167" s="234" t="str">
        <f t="shared" si="69"/>
        <v>2</v>
      </c>
      <c r="J167" s="234" t="str">
        <f t="shared" si="70"/>
        <v>1</v>
      </c>
      <c r="K167" s="234" t="str">
        <f t="shared" si="71"/>
        <v>A7</v>
      </c>
      <c r="L167" s="233">
        <v>222056</v>
      </c>
      <c r="M167" s="238">
        <v>222056</v>
      </c>
      <c r="N167" s="233">
        <v>74020</v>
      </c>
      <c r="O167" s="233">
        <v>0</v>
      </c>
      <c r="P167" s="233">
        <v>0</v>
      </c>
      <c r="Q167" s="233">
        <f t="shared" si="66"/>
        <v>0</v>
      </c>
      <c r="R167" s="233">
        <f t="shared" si="67"/>
        <v>0</v>
      </c>
      <c r="S167" s="227" t="s">
        <v>156</v>
      </c>
      <c r="T167" s="227" t="s">
        <v>161</v>
      </c>
      <c r="U167" s="227" t="s">
        <v>259</v>
      </c>
      <c r="V167" s="227"/>
      <c r="W167" s="228"/>
      <c r="X167" s="229" t="b">
        <f t="shared" si="57"/>
        <v>0</v>
      </c>
      <c r="Y167" s="229" t="b">
        <f t="shared" si="58"/>
        <v>0</v>
      </c>
      <c r="Z167" s="229" t="b">
        <f t="shared" si="59"/>
        <v>0</v>
      </c>
      <c r="AA167" s="229" t="b">
        <f t="shared" si="77"/>
        <v>1</v>
      </c>
      <c r="AB167" s="230" t="e">
        <f>#REF!-W167</f>
        <v>#REF!</v>
      </c>
      <c r="AE167" s="231"/>
      <c r="AG167" s="231">
        <f t="shared" si="61"/>
        <v>0</v>
      </c>
      <c r="AI167" s="236"/>
      <c r="AJ167" s="231"/>
    </row>
    <row r="168" spans="1:36" s="229" customFormat="1" ht="15" x14ac:dyDescent="0.25">
      <c r="A168" s="196"/>
      <c r="B168" s="226"/>
      <c r="C168" s="232" t="s">
        <v>152</v>
      </c>
      <c r="D168" s="232" t="s">
        <v>294</v>
      </c>
      <c r="E168" s="232" t="s">
        <v>295</v>
      </c>
      <c r="F168" s="232" t="s">
        <v>328</v>
      </c>
      <c r="G168" s="232"/>
      <c r="H168" s="234" t="str">
        <f t="shared" si="68"/>
        <v>3121</v>
      </c>
      <c r="I168" s="234" t="str">
        <f t="shared" si="69"/>
        <v>1</v>
      </c>
      <c r="J168" s="234" t="str">
        <f t="shared" si="70"/>
        <v>1</v>
      </c>
      <c r="K168" s="234" t="str">
        <f t="shared" si="71"/>
        <v>00</v>
      </c>
      <c r="L168" s="233">
        <v>4200000</v>
      </c>
      <c r="M168" s="238">
        <v>4200000</v>
      </c>
      <c r="N168" s="233">
        <v>1260000</v>
      </c>
      <c r="O168" s="233">
        <v>879615.18</v>
      </c>
      <c r="P168" s="233">
        <v>0</v>
      </c>
      <c r="Q168" s="233">
        <f t="shared" si="66"/>
        <v>879615.18</v>
      </c>
      <c r="R168" s="233">
        <f t="shared" si="67"/>
        <v>879615.18</v>
      </c>
      <c r="S168" s="227" t="s">
        <v>141</v>
      </c>
      <c r="T168" s="227" t="s">
        <v>164</v>
      </c>
      <c r="U168" s="227" t="s">
        <v>259</v>
      </c>
      <c r="V168" s="227"/>
      <c r="W168" s="228"/>
      <c r="X168" s="229" t="b">
        <f t="shared" si="57"/>
        <v>0</v>
      </c>
      <c r="Y168" s="229" t="b">
        <f t="shared" si="58"/>
        <v>0</v>
      </c>
      <c r="Z168" s="229" t="b">
        <f t="shared" si="59"/>
        <v>0</v>
      </c>
      <c r="AA168" s="229" t="b">
        <f t="shared" ref="AA168:AA169" si="78">+V168=G168</f>
        <v>1</v>
      </c>
      <c r="AB168" s="230"/>
      <c r="AE168" s="231"/>
      <c r="AG168" s="231">
        <f t="shared" si="61"/>
        <v>0</v>
      </c>
      <c r="AI168" s="236"/>
      <c r="AJ168" s="231"/>
    </row>
    <row r="169" spans="1:36" s="229" customFormat="1" ht="15" x14ac:dyDescent="0.25">
      <c r="A169" s="196"/>
      <c r="B169" s="226" t="e">
        <f>+CONCATENATE(#REF!,#REF!,#REF!,#REF!)</f>
        <v>#REF!</v>
      </c>
      <c r="C169" s="232" t="s">
        <v>152</v>
      </c>
      <c r="D169" s="232" t="s">
        <v>294</v>
      </c>
      <c r="E169" s="232" t="s">
        <v>295</v>
      </c>
      <c r="F169" s="232" t="s">
        <v>267</v>
      </c>
      <c r="G169" s="232"/>
      <c r="H169" s="234" t="str">
        <f t="shared" si="68"/>
        <v>3132</v>
      </c>
      <c r="I169" s="234" t="str">
        <f t="shared" si="69"/>
        <v>1</v>
      </c>
      <c r="J169" s="234" t="str">
        <f t="shared" si="70"/>
        <v>1</v>
      </c>
      <c r="K169" s="234" t="str">
        <f t="shared" si="71"/>
        <v>00</v>
      </c>
      <c r="L169" s="233">
        <v>149472</v>
      </c>
      <c r="M169" s="238">
        <v>149472</v>
      </c>
      <c r="N169" s="233">
        <v>44841</v>
      </c>
      <c r="O169" s="233">
        <v>0</v>
      </c>
      <c r="P169" s="233">
        <v>0</v>
      </c>
      <c r="Q169" s="233">
        <f t="shared" si="66"/>
        <v>0</v>
      </c>
      <c r="R169" s="233">
        <f t="shared" si="67"/>
        <v>0</v>
      </c>
      <c r="S169" s="227" t="s">
        <v>142</v>
      </c>
      <c r="T169" s="227" t="s">
        <v>171</v>
      </c>
      <c r="U169" s="227" t="s">
        <v>259</v>
      </c>
      <c r="V169" s="227"/>
      <c r="W169" s="228"/>
      <c r="X169" s="229" t="b">
        <f t="shared" si="57"/>
        <v>0</v>
      </c>
      <c r="Y169" s="229" t="b">
        <f t="shared" si="58"/>
        <v>0</v>
      </c>
      <c r="Z169" s="229" t="b">
        <f t="shared" si="59"/>
        <v>0</v>
      </c>
      <c r="AA169" s="229" t="b">
        <f t="shared" si="78"/>
        <v>1</v>
      </c>
      <c r="AB169" s="230" t="e">
        <f>#REF!-W169</f>
        <v>#REF!</v>
      </c>
      <c r="AE169" s="231"/>
      <c r="AG169" s="231">
        <f t="shared" si="61"/>
        <v>0</v>
      </c>
      <c r="AI169" s="236"/>
      <c r="AJ169" s="231"/>
    </row>
    <row r="170" spans="1:36" s="229" customFormat="1" ht="15" x14ac:dyDescent="0.25">
      <c r="A170" s="196"/>
      <c r="B170" s="226"/>
      <c r="C170" s="232" t="s">
        <v>152</v>
      </c>
      <c r="D170" s="232" t="s">
        <v>296</v>
      </c>
      <c r="E170" s="232" t="s">
        <v>295</v>
      </c>
      <c r="F170" s="232" t="s">
        <v>267</v>
      </c>
      <c r="G170" s="232"/>
      <c r="H170" s="234" t="str">
        <f t="shared" si="68"/>
        <v>3132</v>
      </c>
      <c r="I170" s="234" t="str">
        <f t="shared" si="69"/>
        <v>1</v>
      </c>
      <c r="J170" s="234" t="str">
        <f t="shared" si="70"/>
        <v>1</v>
      </c>
      <c r="K170" s="234" t="str">
        <f t="shared" si="71"/>
        <v>00</v>
      </c>
      <c r="L170" s="233">
        <v>138684</v>
      </c>
      <c r="M170" s="238">
        <v>138684</v>
      </c>
      <c r="N170" s="233">
        <v>41604</v>
      </c>
      <c r="O170" s="233">
        <v>0</v>
      </c>
      <c r="P170" s="233">
        <v>0</v>
      </c>
      <c r="Q170" s="233">
        <f t="shared" si="66"/>
        <v>0</v>
      </c>
      <c r="R170" s="233">
        <f t="shared" si="67"/>
        <v>0</v>
      </c>
      <c r="S170" s="227" t="s">
        <v>160</v>
      </c>
      <c r="T170" s="227" t="s">
        <v>164</v>
      </c>
      <c r="U170" s="227" t="s">
        <v>259</v>
      </c>
      <c r="V170" s="227"/>
      <c r="W170" s="228"/>
      <c r="X170" s="229" t="b">
        <f t="shared" si="57"/>
        <v>0</v>
      </c>
      <c r="Y170" s="229" t="b">
        <f t="shared" si="58"/>
        <v>0</v>
      </c>
      <c r="Z170" s="229" t="b">
        <f t="shared" si="59"/>
        <v>0</v>
      </c>
      <c r="AA170" s="229" t="b">
        <f t="shared" ref="AA170:AA175" si="79">+V170=G170</f>
        <v>1</v>
      </c>
      <c r="AB170" s="230"/>
      <c r="AE170" s="231"/>
      <c r="AG170" s="231">
        <f t="shared" si="61"/>
        <v>0</v>
      </c>
      <c r="AI170" s="236"/>
      <c r="AJ170" s="231"/>
    </row>
    <row r="171" spans="1:36" s="229" customFormat="1" ht="15" x14ac:dyDescent="0.25">
      <c r="A171" s="196"/>
      <c r="B171" s="226"/>
      <c r="C171" s="232" t="s">
        <v>152</v>
      </c>
      <c r="D171" s="232" t="s">
        <v>294</v>
      </c>
      <c r="E171" s="232" t="s">
        <v>295</v>
      </c>
      <c r="F171" s="232" t="s">
        <v>329</v>
      </c>
      <c r="G171" s="232"/>
      <c r="H171" s="234" t="str">
        <f t="shared" si="68"/>
        <v>3161</v>
      </c>
      <c r="I171" s="234" t="str">
        <f t="shared" si="69"/>
        <v>1</v>
      </c>
      <c r="J171" s="234" t="str">
        <f t="shared" si="70"/>
        <v>1</v>
      </c>
      <c r="K171" s="234" t="str">
        <f t="shared" si="71"/>
        <v>00</v>
      </c>
      <c r="L171" s="233">
        <v>0</v>
      </c>
      <c r="M171" s="238">
        <v>282787</v>
      </c>
      <c r="N171" s="233">
        <v>282787</v>
      </c>
      <c r="O171" s="233">
        <v>0</v>
      </c>
      <c r="P171" s="233">
        <v>0</v>
      </c>
      <c r="Q171" s="233">
        <f t="shared" si="66"/>
        <v>0</v>
      </c>
      <c r="R171" s="233">
        <f t="shared" si="67"/>
        <v>0</v>
      </c>
      <c r="S171" s="227" t="s">
        <v>170</v>
      </c>
      <c r="T171" s="227" t="s">
        <v>171</v>
      </c>
      <c r="U171" s="227" t="s">
        <v>259</v>
      </c>
      <c r="V171" s="227"/>
      <c r="W171" s="228"/>
      <c r="X171" s="229" t="b">
        <f t="shared" si="57"/>
        <v>0</v>
      </c>
      <c r="Y171" s="229" t="b">
        <f t="shared" si="58"/>
        <v>0</v>
      </c>
      <c r="Z171" s="229" t="b">
        <f t="shared" si="59"/>
        <v>0</v>
      </c>
      <c r="AA171" s="229" t="b">
        <f t="shared" si="79"/>
        <v>1</v>
      </c>
      <c r="AB171" s="230"/>
      <c r="AE171" s="231"/>
      <c r="AG171" s="231">
        <f t="shared" si="61"/>
        <v>-282787</v>
      </c>
      <c r="AI171" s="236"/>
      <c r="AJ171" s="231"/>
    </row>
    <row r="172" spans="1:36" s="229" customFormat="1" ht="15" x14ac:dyDescent="0.25">
      <c r="A172" s="196"/>
      <c r="B172" s="226"/>
      <c r="C172" s="232" t="s">
        <v>152</v>
      </c>
      <c r="D172" s="232" t="s">
        <v>294</v>
      </c>
      <c r="E172" s="232" t="s">
        <v>295</v>
      </c>
      <c r="F172" s="232" t="s">
        <v>330</v>
      </c>
      <c r="G172" s="232"/>
      <c r="H172" s="234" t="str">
        <f t="shared" si="68"/>
        <v>3191</v>
      </c>
      <c r="I172" s="234" t="str">
        <f t="shared" si="69"/>
        <v>1</v>
      </c>
      <c r="J172" s="234" t="str">
        <f t="shared" si="70"/>
        <v>1</v>
      </c>
      <c r="K172" s="234" t="str">
        <f t="shared" si="71"/>
        <v>00</v>
      </c>
      <c r="L172" s="233">
        <v>1893000</v>
      </c>
      <c r="M172" s="238">
        <v>1893000</v>
      </c>
      <c r="N172" s="233">
        <v>567900</v>
      </c>
      <c r="O172" s="233">
        <v>0</v>
      </c>
      <c r="P172" s="233">
        <v>0</v>
      </c>
      <c r="Q172" s="233">
        <f t="shared" si="66"/>
        <v>0</v>
      </c>
      <c r="R172" s="233">
        <f t="shared" si="67"/>
        <v>0</v>
      </c>
      <c r="S172" s="227" t="s">
        <v>147</v>
      </c>
      <c r="T172" s="227" t="s">
        <v>217</v>
      </c>
      <c r="U172" s="227" t="s">
        <v>259</v>
      </c>
      <c r="V172" s="227"/>
      <c r="W172" s="228"/>
      <c r="X172" s="229" t="b">
        <f t="shared" ref="X172:X199" si="80">+S172=D172</f>
        <v>0</v>
      </c>
      <c r="Y172" s="229" t="b">
        <f t="shared" ref="Y172:Y199" si="81">+T172=E172</f>
        <v>0</v>
      </c>
      <c r="Z172" s="229" t="b">
        <f t="shared" ref="Z172:Z199" si="82">+U172=F172</f>
        <v>0</v>
      </c>
      <c r="AA172" s="229" t="b">
        <f t="shared" si="79"/>
        <v>1</v>
      </c>
      <c r="AB172" s="230"/>
      <c r="AE172" s="231"/>
      <c r="AG172" s="231">
        <f t="shared" si="61"/>
        <v>0</v>
      </c>
      <c r="AI172" s="236"/>
      <c r="AJ172" s="231"/>
    </row>
    <row r="173" spans="1:36" s="229" customFormat="1" ht="15" x14ac:dyDescent="0.25">
      <c r="A173" s="196"/>
      <c r="B173" s="226"/>
      <c r="C173" s="232" t="s">
        <v>152</v>
      </c>
      <c r="D173" s="232" t="s">
        <v>294</v>
      </c>
      <c r="E173" s="232" t="s">
        <v>295</v>
      </c>
      <c r="F173" s="232" t="s">
        <v>268</v>
      </c>
      <c r="G173" s="232"/>
      <c r="H173" s="234" t="str">
        <f t="shared" si="68"/>
        <v>3221</v>
      </c>
      <c r="I173" s="234" t="str">
        <f t="shared" si="69"/>
        <v>1</v>
      </c>
      <c r="J173" s="234" t="str">
        <f t="shared" si="70"/>
        <v>1</v>
      </c>
      <c r="K173" s="234" t="str">
        <f t="shared" si="71"/>
        <v>00</v>
      </c>
      <c r="L173" s="233">
        <v>7000000</v>
      </c>
      <c r="M173" s="238">
        <v>7000000</v>
      </c>
      <c r="N173" s="233">
        <v>2545452</v>
      </c>
      <c r="O173" s="233">
        <v>575558</v>
      </c>
      <c r="P173" s="233">
        <v>1726674</v>
      </c>
      <c r="Q173" s="233">
        <f t="shared" si="66"/>
        <v>2302232</v>
      </c>
      <c r="R173" s="233">
        <f t="shared" si="67"/>
        <v>2302232</v>
      </c>
      <c r="S173" s="227" t="s">
        <v>147</v>
      </c>
      <c r="T173" s="227" t="s">
        <v>159</v>
      </c>
      <c r="U173" s="227" t="s">
        <v>259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79"/>
        <v>1</v>
      </c>
      <c r="AB173" s="230"/>
      <c r="AE173" s="231"/>
      <c r="AG173" s="231">
        <f t="shared" si="61"/>
        <v>0</v>
      </c>
      <c r="AI173" s="236"/>
      <c r="AJ173" s="231"/>
    </row>
    <row r="174" spans="1:36" s="229" customFormat="1" ht="15" x14ac:dyDescent="0.25">
      <c r="A174" s="196"/>
      <c r="B174" s="226"/>
      <c r="C174" s="232" t="s">
        <v>152</v>
      </c>
      <c r="D174" s="232" t="s">
        <v>311</v>
      </c>
      <c r="E174" s="232" t="s">
        <v>295</v>
      </c>
      <c r="F174" s="232" t="s">
        <v>269</v>
      </c>
      <c r="G174" s="232"/>
      <c r="H174" s="234" t="str">
        <f t="shared" si="68"/>
        <v>3252</v>
      </c>
      <c r="I174" s="234" t="str">
        <f t="shared" si="69"/>
        <v>2</v>
      </c>
      <c r="J174" s="234" t="str">
        <f t="shared" si="70"/>
        <v>1</v>
      </c>
      <c r="K174" s="234" t="str">
        <f t="shared" si="71"/>
        <v>00</v>
      </c>
      <c r="L174" s="233">
        <v>1268891</v>
      </c>
      <c r="M174" s="238">
        <v>1268891</v>
      </c>
      <c r="N174" s="233">
        <v>527701</v>
      </c>
      <c r="O174" s="233">
        <v>0</v>
      </c>
      <c r="P174" s="233">
        <v>0</v>
      </c>
      <c r="Q174" s="233">
        <f t="shared" si="66"/>
        <v>0</v>
      </c>
      <c r="R174" s="233">
        <f t="shared" si="67"/>
        <v>0</v>
      </c>
      <c r="S174" s="227" t="s">
        <v>147</v>
      </c>
      <c r="T174" s="227" t="s">
        <v>161</v>
      </c>
      <c r="U174" s="227" t="s">
        <v>259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79"/>
        <v>1</v>
      </c>
      <c r="AB174" s="230"/>
      <c r="AE174" s="231"/>
      <c r="AG174" s="231">
        <f t="shared" si="61"/>
        <v>0</v>
      </c>
      <c r="AI174" s="236"/>
      <c r="AJ174" s="231"/>
    </row>
    <row r="175" spans="1:36" s="229" customFormat="1" ht="15" x14ac:dyDescent="0.25">
      <c r="A175" s="196"/>
      <c r="B175" s="226"/>
      <c r="C175" s="232" t="s">
        <v>152</v>
      </c>
      <c r="D175" s="232" t="s">
        <v>296</v>
      </c>
      <c r="E175" s="232" t="s">
        <v>295</v>
      </c>
      <c r="F175" s="232" t="s">
        <v>269</v>
      </c>
      <c r="G175" s="232"/>
      <c r="H175" s="234" t="str">
        <f t="shared" si="68"/>
        <v>3252</v>
      </c>
      <c r="I175" s="234" t="str">
        <f t="shared" si="69"/>
        <v>2</v>
      </c>
      <c r="J175" s="234" t="str">
        <f t="shared" si="70"/>
        <v>1</v>
      </c>
      <c r="K175" s="234" t="str">
        <f t="shared" si="71"/>
        <v>00</v>
      </c>
      <c r="L175" s="233">
        <v>24114685</v>
      </c>
      <c r="M175" s="238">
        <v>22499732.170000002</v>
      </c>
      <c r="N175" s="233">
        <v>5443084.1699999999</v>
      </c>
      <c r="O175" s="233">
        <v>0</v>
      </c>
      <c r="P175" s="233">
        <v>0</v>
      </c>
      <c r="Q175" s="233">
        <f t="shared" si="66"/>
        <v>0</v>
      </c>
      <c r="R175" s="233">
        <f t="shared" si="67"/>
        <v>0</v>
      </c>
      <c r="S175" s="227" t="s">
        <v>147</v>
      </c>
      <c r="T175" s="227" t="s">
        <v>164</v>
      </c>
      <c r="U175" s="227" t="s">
        <v>259</v>
      </c>
      <c r="V175" s="227"/>
      <c r="W175" s="228"/>
      <c r="X175" s="229" t="b">
        <f t="shared" si="80"/>
        <v>0</v>
      </c>
      <c r="Y175" s="229" t="b">
        <f t="shared" si="81"/>
        <v>0</v>
      </c>
      <c r="Z175" s="229" t="b">
        <f t="shared" si="82"/>
        <v>0</v>
      </c>
      <c r="AA175" s="229" t="b">
        <f t="shared" si="79"/>
        <v>1</v>
      </c>
      <c r="AB175" s="230"/>
      <c r="AE175" s="231"/>
      <c r="AG175" s="231">
        <f t="shared" si="61"/>
        <v>1614952.8299999982</v>
      </c>
      <c r="AI175" s="236"/>
      <c r="AJ175" s="231"/>
    </row>
    <row r="176" spans="1:36" s="229" customFormat="1" ht="15" x14ac:dyDescent="0.25">
      <c r="A176" s="196"/>
      <c r="B176" s="226"/>
      <c r="C176" s="232" t="s">
        <v>152</v>
      </c>
      <c r="D176" s="232" t="s">
        <v>296</v>
      </c>
      <c r="E176" s="232" t="s">
        <v>300</v>
      </c>
      <c r="F176" s="253" t="s">
        <v>269</v>
      </c>
      <c r="G176" s="232"/>
      <c r="H176" s="234" t="str">
        <f t="shared" si="68"/>
        <v>3252</v>
      </c>
      <c r="I176" s="234" t="str">
        <f t="shared" si="69"/>
        <v>2</v>
      </c>
      <c r="J176" s="234" t="str">
        <f t="shared" si="70"/>
        <v>1</v>
      </c>
      <c r="K176" s="234" t="str">
        <f t="shared" si="71"/>
        <v>00</v>
      </c>
      <c r="L176" s="255">
        <v>0</v>
      </c>
      <c r="M176" s="257">
        <v>1614952.83</v>
      </c>
      <c r="N176" s="233">
        <v>1490258</v>
      </c>
      <c r="O176" s="233">
        <v>0</v>
      </c>
      <c r="P176" s="233">
        <v>0</v>
      </c>
      <c r="Q176" s="233">
        <f t="shared" si="66"/>
        <v>0</v>
      </c>
      <c r="R176" s="233">
        <f t="shared" si="67"/>
        <v>0</v>
      </c>
      <c r="S176" s="227"/>
      <c r="T176" s="227"/>
      <c r="U176" s="227"/>
      <c r="V176" s="227"/>
      <c r="W176" s="228"/>
      <c r="AB176" s="230"/>
      <c r="AE176" s="231"/>
      <c r="AG176" s="231"/>
      <c r="AI176" s="236"/>
      <c r="AJ176" s="231"/>
    </row>
    <row r="177" spans="1:36" s="229" customFormat="1" ht="15" x14ac:dyDescent="0.25">
      <c r="A177" s="196"/>
      <c r="B177" s="226"/>
      <c r="C177" s="232" t="s">
        <v>152</v>
      </c>
      <c r="D177" s="232" t="s">
        <v>294</v>
      </c>
      <c r="E177" s="232" t="s">
        <v>295</v>
      </c>
      <c r="F177" s="232" t="s">
        <v>286</v>
      </c>
      <c r="G177" s="232"/>
      <c r="H177" s="234" t="str">
        <f t="shared" si="68"/>
        <v>3253</v>
      </c>
      <c r="I177" s="234" t="str">
        <f t="shared" si="69"/>
        <v>1</v>
      </c>
      <c r="J177" s="234" t="str">
        <f t="shared" si="70"/>
        <v>1</v>
      </c>
      <c r="K177" s="234" t="str">
        <f t="shared" si="71"/>
        <v>00</v>
      </c>
      <c r="L177" s="233">
        <v>1000000</v>
      </c>
      <c r="M177" s="238">
        <v>1000000</v>
      </c>
      <c r="N177" s="233">
        <v>300000</v>
      </c>
      <c r="O177" s="233">
        <v>0</v>
      </c>
      <c r="P177" s="233">
        <v>0</v>
      </c>
      <c r="Q177" s="233">
        <f t="shared" si="66"/>
        <v>0</v>
      </c>
      <c r="R177" s="233">
        <f t="shared" si="67"/>
        <v>0</v>
      </c>
      <c r="S177" s="227" t="s">
        <v>148</v>
      </c>
      <c r="T177" s="227" t="s">
        <v>159</v>
      </c>
      <c r="U177" s="227" t="s">
        <v>259</v>
      </c>
      <c r="V177" s="227"/>
      <c r="W177" s="228"/>
      <c r="X177" s="229" t="b">
        <f t="shared" si="80"/>
        <v>0</v>
      </c>
      <c r="Y177" s="229" t="b">
        <f t="shared" si="81"/>
        <v>0</v>
      </c>
      <c r="Z177" s="229" t="b">
        <f t="shared" si="82"/>
        <v>0</v>
      </c>
      <c r="AA177" s="229" t="b">
        <f t="shared" ref="AA177:AA183" si="83">+V177=G177</f>
        <v>1</v>
      </c>
      <c r="AB177" s="230"/>
      <c r="AE177" s="231"/>
      <c r="AG177" s="231">
        <f t="shared" ref="AG177:AG199" si="84">L177-M177</f>
        <v>0</v>
      </c>
      <c r="AI177" s="236"/>
      <c r="AJ177" s="231"/>
    </row>
    <row r="178" spans="1:36" s="229" customFormat="1" ht="15" x14ac:dyDescent="0.25">
      <c r="A178" s="196"/>
      <c r="B178" s="226"/>
      <c r="C178" s="232" t="s">
        <v>152</v>
      </c>
      <c r="D178" s="232" t="s">
        <v>294</v>
      </c>
      <c r="E178" s="232" t="s">
        <v>295</v>
      </c>
      <c r="F178" s="232" t="s">
        <v>270</v>
      </c>
      <c r="G178" s="232"/>
      <c r="H178" s="234" t="str">
        <f t="shared" si="68"/>
        <v>3291</v>
      </c>
      <c r="I178" s="234" t="str">
        <f t="shared" si="69"/>
        <v>1</v>
      </c>
      <c r="J178" s="234" t="str">
        <f t="shared" si="70"/>
        <v>1</v>
      </c>
      <c r="K178" s="234" t="str">
        <f t="shared" si="71"/>
        <v>00</v>
      </c>
      <c r="L178" s="233">
        <v>10263185</v>
      </c>
      <c r="M178" s="238">
        <v>10263185</v>
      </c>
      <c r="N178" s="233">
        <v>3078954</v>
      </c>
      <c r="O178" s="233">
        <v>1550283.65</v>
      </c>
      <c r="P178" s="233">
        <v>535229.37</v>
      </c>
      <c r="Q178" s="233">
        <f t="shared" si="66"/>
        <v>2085513.02</v>
      </c>
      <c r="R178" s="233">
        <f t="shared" si="67"/>
        <v>2085513.02</v>
      </c>
      <c r="S178" s="227" t="s">
        <v>155</v>
      </c>
      <c r="T178" s="227" t="s">
        <v>154</v>
      </c>
      <c r="U178" s="227" t="s">
        <v>259</v>
      </c>
      <c r="V178" s="227"/>
      <c r="W178" s="228"/>
      <c r="X178" s="229" t="b">
        <f t="shared" si="80"/>
        <v>0</v>
      </c>
      <c r="Y178" s="229" t="b">
        <f t="shared" si="81"/>
        <v>0</v>
      </c>
      <c r="Z178" s="229" t="b">
        <f t="shared" si="82"/>
        <v>0</v>
      </c>
      <c r="AA178" s="229" t="b">
        <f t="shared" si="83"/>
        <v>1</v>
      </c>
      <c r="AB178" s="230"/>
      <c r="AE178" s="231"/>
      <c r="AG178" s="231">
        <f t="shared" si="84"/>
        <v>0</v>
      </c>
      <c r="AI178" s="236"/>
      <c r="AJ178" s="231"/>
    </row>
    <row r="179" spans="1:36" s="229" customFormat="1" ht="15" x14ac:dyDescent="0.25">
      <c r="A179" s="196"/>
      <c r="B179" s="226"/>
      <c r="C179" s="232" t="s">
        <v>152</v>
      </c>
      <c r="D179" s="232" t="s">
        <v>302</v>
      </c>
      <c r="E179" s="232" t="s">
        <v>306</v>
      </c>
      <c r="F179" s="232" t="s">
        <v>270</v>
      </c>
      <c r="G179" s="232"/>
      <c r="H179" s="234" t="str">
        <f t="shared" si="68"/>
        <v>3291</v>
      </c>
      <c r="I179" s="234" t="str">
        <f t="shared" si="69"/>
        <v>1</v>
      </c>
      <c r="J179" s="234" t="str">
        <f t="shared" si="70"/>
        <v>1</v>
      </c>
      <c r="K179" s="234" t="str">
        <f t="shared" si="71"/>
        <v>00</v>
      </c>
      <c r="L179" s="233">
        <v>27355</v>
      </c>
      <c r="M179" s="238">
        <v>27355</v>
      </c>
      <c r="N179" s="233">
        <v>8205</v>
      </c>
      <c r="O179" s="233">
        <v>0</v>
      </c>
      <c r="P179" s="233">
        <v>0</v>
      </c>
      <c r="Q179" s="233">
        <f t="shared" si="66"/>
        <v>0</v>
      </c>
      <c r="R179" s="233">
        <f t="shared" si="67"/>
        <v>0</v>
      </c>
      <c r="S179" s="227" t="s">
        <v>162</v>
      </c>
      <c r="T179" s="227" t="s">
        <v>171</v>
      </c>
      <c r="U179" s="227" t="s">
        <v>259</v>
      </c>
      <c r="V179" s="227"/>
      <c r="W179" s="228"/>
      <c r="X179" s="229" t="b">
        <f t="shared" si="80"/>
        <v>0</v>
      </c>
      <c r="Y179" s="229" t="b">
        <f t="shared" si="81"/>
        <v>0</v>
      </c>
      <c r="Z179" s="229" t="b">
        <f t="shared" si="82"/>
        <v>0</v>
      </c>
      <c r="AA179" s="229" t="b">
        <f t="shared" si="83"/>
        <v>1</v>
      </c>
      <c r="AB179" s="230"/>
      <c r="AE179" s="231"/>
      <c r="AG179" s="231">
        <f t="shared" si="84"/>
        <v>0</v>
      </c>
      <c r="AI179" s="236"/>
      <c r="AJ179" s="231"/>
    </row>
    <row r="180" spans="1:36" s="229" customFormat="1" ht="15" x14ac:dyDescent="0.25">
      <c r="A180" s="196"/>
      <c r="B180" s="226"/>
      <c r="C180" s="232" t="s">
        <v>152</v>
      </c>
      <c r="D180" s="232" t="s">
        <v>303</v>
      </c>
      <c r="E180" s="232" t="s">
        <v>304</v>
      </c>
      <c r="F180" s="232" t="s">
        <v>270</v>
      </c>
      <c r="G180" s="232"/>
      <c r="H180" s="234" t="str">
        <f t="shared" si="68"/>
        <v>3291</v>
      </c>
      <c r="I180" s="234" t="str">
        <f t="shared" si="69"/>
        <v>1</v>
      </c>
      <c r="J180" s="234" t="str">
        <f t="shared" si="70"/>
        <v>1</v>
      </c>
      <c r="K180" s="234" t="str">
        <f t="shared" si="71"/>
        <v>00</v>
      </c>
      <c r="L180" s="233">
        <v>92961</v>
      </c>
      <c r="M180" s="238">
        <v>92961</v>
      </c>
      <c r="N180" s="233">
        <v>27888</v>
      </c>
      <c r="O180" s="233">
        <v>0</v>
      </c>
      <c r="P180" s="233">
        <v>0</v>
      </c>
      <c r="Q180" s="233">
        <f t="shared" si="66"/>
        <v>0</v>
      </c>
      <c r="R180" s="233">
        <f t="shared" si="67"/>
        <v>0</v>
      </c>
      <c r="S180" s="227" t="s">
        <v>162</v>
      </c>
      <c r="T180" s="227" t="s">
        <v>164</v>
      </c>
      <c r="U180" s="227" t="s">
        <v>259</v>
      </c>
      <c r="V180" s="227"/>
      <c r="W180" s="228"/>
      <c r="X180" s="229" t="b">
        <f t="shared" si="80"/>
        <v>0</v>
      </c>
      <c r="Y180" s="229" t="b">
        <f t="shared" si="81"/>
        <v>0</v>
      </c>
      <c r="Z180" s="229" t="b">
        <f t="shared" si="82"/>
        <v>0</v>
      </c>
      <c r="AA180" s="229" t="b">
        <f t="shared" si="83"/>
        <v>1</v>
      </c>
      <c r="AB180" s="230"/>
      <c r="AE180" s="231"/>
      <c r="AG180" s="231">
        <f t="shared" si="84"/>
        <v>0</v>
      </c>
      <c r="AI180" s="236"/>
      <c r="AJ180" s="231"/>
    </row>
    <row r="181" spans="1:36" s="229" customFormat="1" ht="15" x14ac:dyDescent="0.25">
      <c r="A181" s="196"/>
      <c r="B181" s="226"/>
      <c r="C181" s="232" t="s">
        <v>152</v>
      </c>
      <c r="D181" s="232" t="s">
        <v>301</v>
      </c>
      <c r="E181" s="232" t="s">
        <v>306</v>
      </c>
      <c r="F181" s="232" t="s">
        <v>270</v>
      </c>
      <c r="G181" s="232"/>
      <c r="H181" s="234" t="str">
        <f t="shared" si="68"/>
        <v>3291</v>
      </c>
      <c r="I181" s="234" t="str">
        <f t="shared" si="69"/>
        <v>1</v>
      </c>
      <c r="J181" s="234" t="str">
        <f t="shared" si="70"/>
        <v>1</v>
      </c>
      <c r="K181" s="234" t="str">
        <f t="shared" si="71"/>
        <v>00</v>
      </c>
      <c r="L181" s="233">
        <v>30987</v>
      </c>
      <c r="M181" s="238">
        <v>30987</v>
      </c>
      <c r="N181" s="233">
        <v>9294</v>
      </c>
      <c r="O181" s="233">
        <v>0</v>
      </c>
      <c r="P181" s="233">
        <v>0</v>
      </c>
      <c r="Q181" s="233">
        <f t="shared" si="66"/>
        <v>0</v>
      </c>
      <c r="R181" s="233">
        <f t="shared" si="67"/>
        <v>0</v>
      </c>
      <c r="S181" s="227" t="s">
        <v>167</v>
      </c>
      <c r="T181" s="227" t="s">
        <v>161</v>
      </c>
      <c r="U181" s="227" t="s">
        <v>259</v>
      </c>
      <c r="V181" s="227"/>
      <c r="W181" s="228"/>
      <c r="X181" s="229" t="b">
        <f t="shared" si="80"/>
        <v>0</v>
      </c>
      <c r="Y181" s="229" t="b">
        <f t="shared" si="81"/>
        <v>0</v>
      </c>
      <c r="Z181" s="229" t="b">
        <f t="shared" si="82"/>
        <v>0</v>
      </c>
      <c r="AA181" s="229" t="b">
        <f t="shared" si="83"/>
        <v>1</v>
      </c>
      <c r="AB181" s="230"/>
      <c r="AE181" s="231"/>
      <c r="AG181" s="231">
        <f t="shared" si="84"/>
        <v>0</v>
      </c>
      <c r="AI181" s="236"/>
      <c r="AJ181" s="231"/>
    </row>
    <row r="182" spans="1:36" s="229" customFormat="1" ht="15" x14ac:dyDescent="0.25">
      <c r="A182" s="196"/>
      <c r="B182" s="226"/>
      <c r="C182" s="232" t="s">
        <v>152</v>
      </c>
      <c r="D182" s="232" t="s">
        <v>298</v>
      </c>
      <c r="E182" s="232" t="s">
        <v>304</v>
      </c>
      <c r="F182" s="232" t="s">
        <v>270</v>
      </c>
      <c r="G182" s="232"/>
      <c r="H182" s="234" t="str">
        <f t="shared" si="68"/>
        <v>3291</v>
      </c>
      <c r="I182" s="234" t="str">
        <f t="shared" si="69"/>
        <v>1</v>
      </c>
      <c r="J182" s="234" t="str">
        <f t="shared" si="70"/>
        <v>1</v>
      </c>
      <c r="K182" s="234" t="str">
        <f t="shared" si="71"/>
        <v>00</v>
      </c>
      <c r="L182" s="233">
        <v>30987</v>
      </c>
      <c r="M182" s="238">
        <v>30987</v>
      </c>
      <c r="N182" s="233">
        <v>9294</v>
      </c>
      <c r="O182" s="233">
        <v>0</v>
      </c>
      <c r="P182" s="233">
        <v>0</v>
      </c>
      <c r="Q182" s="233">
        <f t="shared" si="66"/>
        <v>0</v>
      </c>
      <c r="R182" s="233">
        <f t="shared" si="67"/>
        <v>0</v>
      </c>
      <c r="S182" s="227" t="s">
        <v>168</v>
      </c>
      <c r="T182" s="227" t="s">
        <v>164</v>
      </c>
      <c r="U182" s="227" t="s">
        <v>259</v>
      </c>
      <c r="V182" s="227"/>
      <c r="W182" s="228"/>
      <c r="X182" s="229" t="b">
        <f t="shared" si="80"/>
        <v>0</v>
      </c>
      <c r="Y182" s="229" t="b">
        <f t="shared" si="81"/>
        <v>0</v>
      </c>
      <c r="Z182" s="229" t="b">
        <f t="shared" si="82"/>
        <v>0</v>
      </c>
      <c r="AA182" s="229" t="b">
        <f t="shared" si="83"/>
        <v>1</v>
      </c>
      <c r="AB182" s="230"/>
      <c r="AE182" s="231"/>
      <c r="AG182" s="231">
        <f t="shared" si="84"/>
        <v>0</v>
      </c>
      <c r="AI182" s="236"/>
      <c r="AJ182" s="231"/>
    </row>
    <row r="183" spans="1:36" s="229" customFormat="1" ht="15" x14ac:dyDescent="0.25">
      <c r="A183" s="196"/>
      <c r="B183" s="226"/>
      <c r="C183" s="232" t="s">
        <v>152</v>
      </c>
      <c r="D183" s="232" t="s">
        <v>384</v>
      </c>
      <c r="E183" s="232" t="s">
        <v>295</v>
      </c>
      <c r="F183" s="232" t="s">
        <v>331</v>
      </c>
      <c r="G183" s="232"/>
      <c r="H183" s="234" t="str">
        <f t="shared" si="68"/>
        <v>3321</v>
      </c>
      <c r="I183" s="234" t="str">
        <f t="shared" si="69"/>
        <v>1</v>
      </c>
      <c r="J183" s="234" t="str">
        <f t="shared" si="70"/>
        <v>1</v>
      </c>
      <c r="K183" s="234" t="str">
        <f t="shared" si="71"/>
        <v>00</v>
      </c>
      <c r="L183" s="233">
        <v>0</v>
      </c>
      <c r="M183" s="238">
        <v>740711</v>
      </c>
      <c r="N183" s="233">
        <v>740711</v>
      </c>
      <c r="O183" s="233">
        <v>0</v>
      </c>
      <c r="P183" s="233">
        <v>0</v>
      </c>
      <c r="Q183" s="233">
        <f t="shared" si="66"/>
        <v>0</v>
      </c>
      <c r="R183" s="233">
        <f t="shared" si="67"/>
        <v>0</v>
      </c>
      <c r="S183" s="227" t="s">
        <v>147</v>
      </c>
      <c r="T183" s="227" t="s">
        <v>217</v>
      </c>
      <c r="U183" s="227" t="s">
        <v>260</v>
      </c>
      <c r="V183" s="227"/>
      <c r="W183" s="228"/>
      <c r="X183" s="229" t="b">
        <f t="shared" si="80"/>
        <v>0</v>
      </c>
      <c r="Y183" s="229" t="b">
        <f t="shared" si="81"/>
        <v>0</v>
      </c>
      <c r="Z183" s="229" t="b">
        <f t="shared" si="82"/>
        <v>0</v>
      </c>
      <c r="AA183" s="229" t="b">
        <f t="shared" si="83"/>
        <v>1</v>
      </c>
      <c r="AB183" s="230"/>
      <c r="AE183" s="231"/>
      <c r="AG183" s="231">
        <f t="shared" si="84"/>
        <v>-740711</v>
      </c>
      <c r="AI183" s="236"/>
      <c r="AJ183" s="231"/>
    </row>
    <row r="184" spans="1:36" s="229" customFormat="1" ht="15" x14ac:dyDescent="0.25">
      <c r="A184" s="196"/>
      <c r="B184" s="226"/>
      <c r="C184" s="232" t="s">
        <v>152</v>
      </c>
      <c r="D184" s="232" t="s">
        <v>384</v>
      </c>
      <c r="E184" s="232" t="s">
        <v>304</v>
      </c>
      <c r="F184" s="232" t="s">
        <v>331</v>
      </c>
      <c r="G184" s="232"/>
      <c r="H184" s="234" t="str">
        <f t="shared" si="68"/>
        <v>3321</v>
      </c>
      <c r="I184" s="234" t="str">
        <f t="shared" si="69"/>
        <v>1</v>
      </c>
      <c r="J184" s="234" t="str">
        <f t="shared" si="70"/>
        <v>1</v>
      </c>
      <c r="K184" s="234" t="str">
        <f t="shared" si="71"/>
        <v>00</v>
      </c>
      <c r="L184" s="233">
        <v>0</v>
      </c>
      <c r="M184" s="238">
        <v>768562</v>
      </c>
      <c r="N184" s="233">
        <v>768562</v>
      </c>
      <c r="O184" s="233">
        <v>0</v>
      </c>
      <c r="P184" s="233">
        <v>0</v>
      </c>
      <c r="Q184" s="233">
        <f t="shared" si="66"/>
        <v>0</v>
      </c>
      <c r="R184" s="233">
        <f t="shared" si="67"/>
        <v>0</v>
      </c>
      <c r="S184" s="227" t="s">
        <v>147</v>
      </c>
      <c r="T184" s="227" t="s">
        <v>159</v>
      </c>
      <c r="U184" s="227" t="s">
        <v>260</v>
      </c>
      <c r="V184" s="227"/>
      <c r="W184" s="228"/>
      <c r="X184" s="229" t="b">
        <f t="shared" si="80"/>
        <v>0</v>
      </c>
      <c r="Y184" s="229" t="b">
        <f t="shared" si="81"/>
        <v>0</v>
      </c>
      <c r="Z184" s="229" t="b">
        <f t="shared" si="82"/>
        <v>0</v>
      </c>
      <c r="AA184" s="229" t="b">
        <f t="shared" ref="AA184" si="85">+V184=G184</f>
        <v>1</v>
      </c>
      <c r="AB184" s="230"/>
      <c r="AE184" s="231"/>
      <c r="AG184" s="231">
        <f t="shared" si="84"/>
        <v>-768562</v>
      </c>
      <c r="AI184" s="236"/>
      <c r="AJ184" s="231"/>
    </row>
    <row r="185" spans="1:36" s="229" customFormat="1" ht="15" x14ac:dyDescent="0.25">
      <c r="A185" s="196"/>
      <c r="B185" s="226"/>
      <c r="C185" s="232" t="s">
        <v>152</v>
      </c>
      <c r="D185" s="232" t="s">
        <v>385</v>
      </c>
      <c r="E185" s="232" t="s">
        <v>295</v>
      </c>
      <c r="F185" s="232" t="s">
        <v>331</v>
      </c>
      <c r="G185" s="232"/>
      <c r="H185" s="234" t="str">
        <f t="shared" si="68"/>
        <v>3321</v>
      </c>
      <c r="I185" s="234" t="str">
        <f t="shared" si="69"/>
        <v>1</v>
      </c>
      <c r="J185" s="234" t="str">
        <f t="shared" si="70"/>
        <v>1</v>
      </c>
      <c r="K185" s="234" t="str">
        <f t="shared" si="71"/>
        <v>00</v>
      </c>
      <c r="L185" s="233">
        <v>0</v>
      </c>
      <c r="M185" s="238">
        <v>0</v>
      </c>
      <c r="N185" s="233">
        <v>0</v>
      </c>
      <c r="O185" s="233">
        <v>0</v>
      </c>
      <c r="P185" s="233">
        <v>0</v>
      </c>
      <c r="Q185" s="233">
        <f t="shared" si="66"/>
        <v>0</v>
      </c>
      <c r="R185" s="233">
        <f t="shared" si="67"/>
        <v>0</v>
      </c>
      <c r="S185" s="227" t="s">
        <v>147</v>
      </c>
      <c r="T185" s="227" t="s">
        <v>161</v>
      </c>
      <c r="U185" s="227" t="s">
        <v>260</v>
      </c>
      <c r="V185" s="227"/>
      <c r="W185" s="228"/>
      <c r="X185" s="229" t="b">
        <f t="shared" si="80"/>
        <v>0</v>
      </c>
      <c r="Y185" s="229" t="b">
        <f t="shared" si="81"/>
        <v>0</v>
      </c>
      <c r="Z185" s="229" t="b">
        <f t="shared" si="82"/>
        <v>0</v>
      </c>
      <c r="AA185" s="229" t="b">
        <f t="shared" ref="AA185:AA187" si="86">+V185=G185</f>
        <v>1</v>
      </c>
      <c r="AB185" s="230"/>
      <c r="AE185" s="231"/>
      <c r="AG185" s="231">
        <f t="shared" si="84"/>
        <v>0</v>
      </c>
      <c r="AI185" s="236"/>
      <c r="AJ185" s="231"/>
    </row>
    <row r="186" spans="1:36" s="229" customFormat="1" ht="15" x14ac:dyDescent="0.25">
      <c r="A186" s="196"/>
      <c r="B186" s="226" t="e">
        <f>+CONCATENATE(#REF!,#REF!,#REF!,#REF!)</f>
        <v>#REF!</v>
      </c>
      <c r="C186" s="232" t="s">
        <v>152</v>
      </c>
      <c r="D186" s="232" t="s">
        <v>385</v>
      </c>
      <c r="E186" s="232" t="s">
        <v>304</v>
      </c>
      <c r="F186" s="232" t="s">
        <v>331</v>
      </c>
      <c r="G186" s="232"/>
      <c r="H186" s="234" t="str">
        <f t="shared" si="68"/>
        <v>3321</v>
      </c>
      <c r="I186" s="234" t="str">
        <f t="shared" si="69"/>
        <v>1</v>
      </c>
      <c r="J186" s="234" t="str">
        <f t="shared" si="70"/>
        <v>1</v>
      </c>
      <c r="K186" s="234" t="str">
        <f t="shared" si="71"/>
        <v>00</v>
      </c>
      <c r="L186" s="233">
        <v>0</v>
      </c>
      <c r="M186" s="233">
        <v>0</v>
      </c>
      <c r="N186" s="233">
        <v>0</v>
      </c>
      <c r="O186" s="233">
        <v>0</v>
      </c>
      <c r="P186" s="233">
        <v>0</v>
      </c>
      <c r="Q186" s="233">
        <f t="shared" si="66"/>
        <v>0</v>
      </c>
      <c r="R186" s="233">
        <f t="shared" si="67"/>
        <v>0</v>
      </c>
      <c r="S186" s="227" t="s">
        <v>148</v>
      </c>
      <c r="T186" s="227" t="s">
        <v>159</v>
      </c>
      <c r="U186" s="227" t="s">
        <v>260</v>
      </c>
      <c r="V186" s="227"/>
      <c r="W186" s="228"/>
      <c r="X186" s="229" t="b">
        <f t="shared" si="80"/>
        <v>0</v>
      </c>
      <c r="Y186" s="229" t="b">
        <f t="shared" si="81"/>
        <v>0</v>
      </c>
      <c r="Z186" s="229" t="b">
        <f t="shared" si="82"/>
        <v>0</v>
      </c>
      <c r="AA186" s="229" t="b">
        <f t="shared" si="86"/>
        <v>1</v>
      </c>
      <c r="AB186" s="230" t="e">
        <f>#REF!-W186</f>
        <v>#REF!</v>
      </c>
      <c r="AE186" s="231"/>
      <c r="AG186" s="231">
        <f t="shared" si="84"/>
        <v>0</v>
      </c>
      <c r="AI186" s="236"/>
      <c r="AJ186" s="231"/>
    </row>
    <row r="187" spans="1:36" s="229" customFormat="1" ht="15" x14ac:dyDescent="0.25">
      <c r="A187" s="196"/>
      <c r="B187" s="226"/>
      <c r="C187" s="232" t="s">
        <v>152</v>
      </c>
      <c r="D187" s="232" t="s">
        <v>294</v>
      </c>
      <c r="E187" s="232" t="s">
        <v>295</v>
      </c>
      <c r="F187" s="232" t="s">
        <v>331</v>
      </c>
      <c r="G187" s="232"/>
      <c r="H187" s="234" t="str">
        <f t="shared" si="68"/>
        <v>3321</v>
      </c>
      <c r="I187" s="234" t="str">
        <f t="shared" si="69"/>
        <v>1</v>
      </c>
      <c r="J187" s="234" t="str">
        <f t="shared" si="70"/>
        <v>1</v>
      </c>
      <c r="K187" s="234" t="str">
        <f t="shared" si="71"/>
        <v>00</v>
      </c>
      <c r="L187" s="233">
        <v>5030914</v>
      </c>
      <c r="M187" s="238">
        <v>3521641</v>
      </c>
      <c r="N187" s="233">
        <v>0</v>
      </c>
      <c r="O187" s="233">
        <v>0</v>
      </c>
      <c r="P187" s="233">
        <v>0</v>
      </c>
      <c r="Q187" s="233">
        <f t="shared" si="66"/>
        <v>0</v>
      </c>
      <c r="R187" s="233">
        <f t="shared" si="67"/>
        <v>0</v>
      </c>
      <c r="S187" s="227" t="s">
        <v>148</v>
      </c>
      <c r="T187" s="227" t="s">
        <v>171</v>
      </c>
      <c r="U187" s="227" t="s">
        <v>260</v>
      </c>
      <c r="V187" s="227"/>
      <c r="W187" s="228"/>
      <c r="X187" s="229" t="b">
        <f t="shared" si="80"/>
        <v>0</v>
      </c>
      <c r="Y187" s="229" t="b">
        <f t="shared" si="81"/>
        <v>0</v>
      </c>
      <c r="Z187" s="229" t="b">
        <f t="shared" si="82"/>
        <v>0</v>
      </c>
      <c r="AA187" s="229" t="b">
        <f t="shared" si="86"/>
        <v>1</v>
      </c>
      <c r="AB187" s="230"/>
      <c r="AE187" s="231"/>
      <c r="AG187" s="231">
        <f t="shared" si="84"/>
        <v>1509273</v>
      </c>
      <c r="AI187" s="236"/>
      <c r="AJ187" s="231"/>
    </row>
    <row r="188" spans="1:36" s="229" customFormat="1" ht="15" x14ac:dyDescent="0.25">
      <c r="A188" s="196"/>
      <c r="B188" s="226" t="e">
        <f>+CONCATENATE(#REF!,#REF!,#REF!,#REF!)</f>
        <v>#REF!</v>
      </c>
      <c r="C188" s="232" t="s">
        <v>152</v>
      </c>
      <c r="D188" s="232" t="s">
        <v>299</v>
      </c>
      <c r="E188" s="232" t="s">
        <v>297</v>
      </c>
      <c r="F188" s="232" t="s">
        <v>331</v>
      </c>
      <c r="G188" s="232"/>
      <c r="H188" s="234" t="str">
        <f t="shared" si="68"/>
        <v>3321</v>
      </c>
      <c r="I188" s="234" t="str">
        <f t="shared" si="69"/>
        <v>1</v>
      </c>
      <c r="J188" s="234" t="str">
        <f t="shared" si="70"/>
        <v>1</v>
      </c>
      <c r="K188" s="234" t="str">
        <f t="shared" si="71"/>
        <v>00</v>
      </c>
      <c r="L188" s="233">
        <v>300000</v>
      </c>
      <c r="M188" s="238">
        <v>300000</v>
      </c>
      <c r="N188" s="233">
        <v>90000</v>
      </c>
      <c r="O188" s="233">
        <v>0</v>
      </c>
      <c r="P188" s="233">
        <v>0</v>
      </c>
      <c r="Q188" s="233">
        <f t="shared" si="66"/>
        <v>0</v>
      </c>
      <c r="R188" s="233">
        <f t="shared" si="67"/>
        <v>0</v>
      </c>
      <c r="S188" s="227" t="s">
        <v>153</v>
      </c>
      <c r="T188" s="227" t="s">
        <v>169</v>
      </c>
      <c r="U188" s="227" t="s">
        <v>261</v>
      </c>
      <c r="V188" s="227"/>
      <c r="W188" s="228"/>
      <c r="X188" s="229" t="b">
        <f t="shared" si="80"/>
        <v>0</v>
      </c>
      <c r="Y188" s="229" t="b">
        <f t="shared" si="81"/>
        <v>0</v>
      </c>
      <c r="Z188" s="229" t="b">
        <f t="shared" si="82"/>
        <v>0</v>
      </c>
      <c r="AA188" s="229" t="b">
        <f t="shared" ref="AA188" si="87">+V188=G188</f>
        <v>1</v>
      </c>
      <c r="AB188" s="230" t="e">
        <f>#REF!-W188</f>
        <v>#REF!</v>
      </c>
      <c r="AE188" s="231"/>
      <c r="AG188" s="231">
        <f t="shared" si="84"/>
        <v>0</v>
      </c>
      <c r="AI188" s="236"/>
      <c r="AJ188" s="231"/>
    </row>
    <row r="189" spans="1:36" s="229" customFormat="1" ht="15" x14ac:dyDescent="0.25">
      <c r="A189" s="196"/>
      <c r="B189" s="226"/>
      <c r="C189" s="232" t="s">
        <v>152</v>
      </c>
      <c r="D189" s="232" t="s">
        <v>294</v>
      </c>
      <c r="E189" s="232" t="s">
        <v>295</v>
      </c>
      <c r="F189" s="232" t="s">
        <v>271</v>
      </c>
      <c r="G189" s="232"/>
      <c r="H189" s="234" t="str">
        <f t="shared" si="68"/>
        <v>3341</v>
      </c>
      <c r="I189" s="234" t="str">
        <f t="shared" si="69"/>
        <v>1</v>
      </c>
      <c r="J189" s="234" t="str">
        <f t="shared" si="70"/>
        <v>1</v>
      </c>
      <c r="K189" s="234" t="str">
        <f t="shared" si="71"/>
        <v>00</v>
      </c>
      <c r="L189" s="233">
        <v>1000000</v>
      </c>
      <c r="M189" s="238">
        <v>1000000</v>
      </c>
      <c r="N189" s="233">
        <v>300000</v>
      </c>
      <c r="O189" s="233">
        <v>0</v>
      </c>
      <c r="P189" s="233">
        <v>0</v>
      </c>
      <c r="Q189" s="233">
        <f t="shared" si="66"/>
        <v>0</v>
      </c>
      <c r="R189" s="233">
        <f t="shared" si="67"/>
        <v>0</v>
      </c>
      <c r="S189" s="227" t="s">
        <v>160</v>
      </c>
      <c r="T189" s="227" t="s">
        <v>171</v>
      </c>
      <c r="U189" s="227" t="s">
        <v>261</v>
      </c>
      <c r="V189" s="227"/>
      <c r="W189" s="228"/>
      <c r="X189" s="229" t="b">
        <f t="shared" si="80"/>
        <v>0</v>
      </c>
      <c r="Y189" s="229" t="b">
        <f t="shared" si="81"/>
        <v>0</v>
      </c>
      <c r="Z189" s="229" t="b">
        <f t="shared" si="82"/>
        <v>0</v>
      </c>
      <c r="AA189" s="229" t="b">
        <f t="shared" ref="AA189:AA190" si="88">+V189=G189</f>
        <v>1</v>
      </c>
      <c r="AB189" s="230"/>
      <c r="AE189" s="231"/>
      <c r="AG189" s="231">
        <f t="shared" si="84"/>
        <v>0</v>
      </c>
      <c r="AI189" s="236"/>
      <c r="AJ189" s="231"/>
    </row>
    <row r="190" spans="1:36" s="229" customFormat="1" ht="15" x14ac:dyDescent="0.25">
      <c r="A190" s="196"/>
      <c r="B190" s="226" t="e">
        <f>+CONCATENATE(#REF!,#REF!,#REF!,#REF!)</f>
        <v>#REF!</v>
      </c>
      <c r="C190" s="232" t="s">
        <v>152</v>
      </c>
      <c r="D190" s="232" t="s">
        <v>299</v>
      </c>
      <c r="E190" s="232" t="s">
        <v>297</v>
      </c>
      <c r="F190" s="232" t="s">
        <v>271</v>
      </c>
      <c r="G190" s="232"/>
      <c r="H190" s="234" t="str">
        <f t="shared" si="68"/>
        <v>3341</v>
      </c>
      <c r="I190" s="234" t="str">
        <f t="shared" si="69"/>
        <v>1</v>
      </c>
      <c r="J190" s="234" t="str">
        <f t="shared" si="70"/>
        <v>1</v>
      </c>
      <c r="K190" s="234" t="str">
        <f t="shared" si="71"/>
        <v>00</v>
      </c>
      <c r="L190" s="233">
        <v>571900</v>
      </c>
      <c r="M190" s="238">
        <v>571900</v>
      </c>
      <c r="N190" s="233">
        <v>171570</v>
      </c>
      <c r="O190" s="233">
        <v>0</v>
      </c>
      <c r="P190" s="233">
        <v>0</v>
      </c>
      <c r="Q190" s="233">
        <f t="shared" si="66"/>
        <v>0</v>
      </c>
      <c r="R190" s="233">
        <f t="shared" si="67"/>
        <v>0</v>
      </c>
      <c r="S190" s="227" t="s">
        <v>162</v>
      </c>
      <c r="T190" s="227" t="s">
        <v>171</v>
      </c>
      <c r="U190" s="227" t="s">
        <v>261</v>
      </c>
      <c r="V190" s="227"/>
      <c r="W190" s="228"/>
      <c r="X190" s="229" t="b">
        <f t="shared" si="80"/>
        <v>0</v>
      </c>
      <c r="Y190" s="229" t="b">
        <f t="shared" si="81"/>
        <v>0</v>
      </c>
      <c r="Z190" s="229" t="b">
        <f t="shared" si="82"/>
        <v>0</v>
      </c>
      <c r="AA190" s="229" t="b">
        <f t="shared" si="88"/>
        <v>1</v>
      </c>
      <c r="AB190" s="230" t="e">
        <f>#REF!-W190</f>
        <v>#REF!</v>
      </c>
      <c r="AE190" s="231"/>
      <c r="AG190" s="231">
        <f t="shared" si="84"/>
        <v>0</v>
      </c>
      <c r="AI190" s="236"/>
      <c r="AJ190" s="231"/>
    </row>
    <row r="191" spans="1:36" s="229" customFormat="1" ht="15" x14ac:dyDescent="0.25">
      <c r="A191" s="196"/>
      <c r="B191" s="226" t="e">
        <f>+CONCATENATE(#REF!,#REF!,#REF!,#REF!)</f>
        <v>#REF!</v>
      </c>
      <c r="C191" s="232" t="s">
        <v>152</v>
      </c>
      <c r="D191" s="232" t="s">
        <v>294</v>
      </c>
      <c r="E191" s="232" t="s">
        <v>295</v>
      </c>
      <c r="F191" s="232" t="s">
        <v>272</v>
      </c>
      <c r="G191" s="232"/>
      <c r="H191" s="234" t="str">
        <f t="shared" si="68"/>
        <v>3362</v>
      </c>
      <c r="I191" s="234" t="str">
        <f t="shared" si="69"/>
        <v>1</v>
      </c>
      <c r="J191" s="234" t="str">
        <f t="shared" si="70"/>
        <v>1</v>
      </c>
      <c r="K191" s="234" t="str">
        <f t="shared" si="71"/>
        <v>00</v>
      </c>
      <c r="L191" s="233">
        <v>3000000</v>
      </c>
      <c r="M191" s="238">
        <v>3000000</v>
      </c>
      <c r="N191" s="233">
        <v>900000</v>
      </c>
      <c r="O191" s="233">
        <v>195372.64</v>
      </c>
      <c r="P191" s="233">
        <v>599506.84</v>
      </c>
      <c r="Q191" s="233">
        <f t="shared" si="66"/>
        <v>794879.48</v>
      </c>
      <c r="R191" s="233">
        <f t="shared" si="67"/>
        <v>794879.48</v>
      </c>
      <c r="S191" s="227" t="s">
        <v>140</v>
      </c>
      <c r="T191" s="227" t="s">
        <v>171</v>
      </c>
      <c r="U191" s="227" t="s">
        <v>262</v>
      </c>
      <c r="V191" s="227"/>
      <c r="W191" s="228"/>
      <c r="X191" s="229" t="b">
        <f t="shared" si="80"/>
        <v>0</v>
      </c>
      <c r="Y191" s="229" t="b">
        <f t="shared" si="81"/>
        <v>0</v>
      </c>
      <c r="Z191" s="229" t="b">
        <f t="shared" si="82"/>
        <v>0</v>
      </c>
      <c r="AA191" s="229" t="b">
        <f t="shared" ref="AA191:AA192" si="89">+V191=G191</f>
        <v>1</v>
      </c>
      <c r="AB191" s="230" t="e">
        <f>#REF!-W191</f>
        <v>#REF!</v>
      </c>
      <c r="AE191" s="231"/>
      <c r="AG191" s="231">
        <f t="shared" si="84"/>
        <v>0</v>
      </c>
      <c r="AI191" s="236"/>
      <c r="AJ191" s="231"/>
    </row>
    <row r="192" spans="1:36" s="229" customFormat="1" ht="15" x14ac:dyDescent="0.25">
      <c r="A192" s="196"/>
      <c r="B192" s="226" t="e">
        <f>+CONCATENATE(#REF!,#REF!,#REF!,#REF!)</f>
        <v>#REF!</v>
      </c>
      <c r="C192" s="232" t="s">
        <v>152</v>
      </c>
      <c r="D192" s="232" t="s">
        <v>294</v>
      </c>
      <c r="E192" s="232" t="s">
        <v>300</v>
      </c>
      <c r="F192" s="232" t="s">
        <v>272</v>
      </c>
      <c r="G192" s="232"/>
      <c r="H192" s="234" t="str">
        <f t="shared" si="68"/>
        <v>3362</v>
      </c>
      <c r="I192" s="234" t="str">
        <f t="shared" si="69"/>
        <v>1</v>
      </c>
      <c r="J192" s="234" t="str">
        <f t="shared" si="70"/>
        <v>1</v>
      </c>
      <c r="K192" s="234" t="str">
        <f t="shared" si="71"/>
        <v>00</v>
      </c>
      <c r="L192" s="233">
        <v>1900000</v>
      </c>
      <c r="M192" s="238">
        <v>1900000</v>
      </c>
      <c r="N192" s="233">
        <v>570000</v>
      </c>
      <c r="O192" s="233">
        <v>0</v>
      </c>
      <c r="P192" s="233">
        <v>0</v>
      </c>
      <c r="Q192" s="233">
        <f t="shared" si="66"/>
        <v>0</v>
      </c>
      <c r="R192" s="233">
        <f t="shared" si="67"/>
        <v>0</v>
      </c>
      <c r="S192" s="227" t="s">
        <v>153</v>
      </c>
      <c r="T192" s="227" t="s">
        <v>154</v>
      </c>
      <c r="U192" s="227" t="s">
        <v>263</v>
      </c>
      <c r="V192" s="227"/>
      <c r="W192" s="228"/>
      <c r="X192" s="229" t="b">
        <f t="shared" si="80"/>
        <v>0</v>
      </c>
      <c r="Y192" s="229" t="b">
        <f t="shared" si="81"/>
        <v>0</v>
      </c>
      <c r="Z192" s="229" t="b">
        <f t="shared" si="82"/>
        <v>0</v>
      </c>
      <c r="AA192" s="229" t="b">
        <f t="shared" si="89"/>
        <v>1</v>
      </c>
      <c r="AB192" s="230" t="e">
        <f>#REF!-W192</f>
        <v>#REF!</v>
      </c>
      <c r="AE192" s="231"/>
      <c r="AG192" s="231">
        <f t="shared" si="84"/>
        <v>0</v>
      </c>
      <c r="AI192" s="236"/>
      <c r="AJ192" s="231"/>
    </row>
    <row r="193" spans="1:36" s="229" customFormat="1" ht="15" x14ac:dyDescent="0.25">
      <c r="A193" s="196"/>
      <c r="B193" s="226"/>
      <c r="C193" s="232" t="s">
        <v>152</v>
      </c>
      <c r="D193" s="232" t="s">
        <v>302</v>
      </c>
      <c r="E193" s="232" t="s">
        <v>304</v>
      </c>
      <c r="F193" s="232" t="s">
        <v>272</v>
      </c>
      <c r="G193" s="232"/>
      <c r="H193" s="234" t="str">
        <f t="shared" si="68"/>
        <v>3362</v>
      </c>
      <c r="I193" s="234" t="str">
        <f t="shared" si="69"/>
        <v>1</v>
      </c>
      <c r="J193" s="234" t="str">
        <f t="shared" si="70"/>
        <v>1</v>
      </c>
      <c r="K193" s="234" t="str">
        <f t="shared" si="71"/>
        <v>00</v>
      </c>
      <c r="L193" s="233">
        <v>300000</v>
      </c>
      <c r="M193" s="238">
        <v>300000</v>
      </c>
      <c r="N193" s="233">
        <v>87708</v>
      </c>
      <c r="O193" s="233">
        <v>0</v>
      </c>
      <c r="P193" s="233">
        <v>0</v>
      </c>
      <c r="Q193" s="233">
        <f t="shared" si="66"/>
        <v>0</v>
      </c>
      <c r="R193" s="233">
        <f t="shared" si="67"/>
        <v>0</v>
      </c>
      <c r="S193" s="227" t="s">
        <v>153</v>
      </c>
      <c r="T193" s="227" t="s">
        <v>291</v>
      </c>
      <c r="U193" s="227" t="s">
        <v>263</v>
      </c>
      <c r="V193" s="227"/>
      <c r="W193" s="228"/>
      <c r="X193" s="229" t="b">
        <f t="shared" si="80"/>
        <v>0</v>
      </c>
      <c r="Y193" s="229" t="b">
        <f t="shared" si="81"/>
        <v>0</v>
      </c>
      <c r="Z193" s="229" t="b">
        <f t="shared" si="82"/>
        <v>0</v>
      </c>
      <c r="AA193" s="229" t="b">
        <f t="shared" ref="AA193:AA194" si="90">+V193=G193</f>
        <v>1</v>
      </c>
      <c r="AB193" s="230"/>
      <c r="AE193" s="231"/>
      <c r="AG193" s="231">
        <f t="shared" si="84"/>
        <v>0</v>
      </c>
      <c r="AI193" s="236"/>
      <c r="AJ193" s="231"/>
    </row>
    <row r="194" spans="1:36" s="229" customFormat="1" ht="15" x14ac:dyDescent="0.25">
      <c r="A194" s="196"/>
      <c r="B194" s="226" t="e">
        <f>+CONCATENATE(#REF!,#REF!,#REF!,#REF!)</f>
        <v>#REF!</v>
      </c>
      <c r="C194" s="232" t="s">
        <v>152</v>
      </c>
      <c r="D194" s="232" t="s">
        <v>301</v>
      </c>
      <c r="E194" s="232" t="s">
        <v>304</v>
      </c>
      <c r="F194" s="232" t="s">
        <v>272</v>
      </c>
      <c r="G194" s="232"/>
      <c r="H194" s="234" t="str">
        <f t="shared" si="68"/>
        <v>3362</v>
      </c>
      <c r="I194" s="234" t="str">
        <f t="shared" si="69"/>
        <v>1</v>
      </c>
      <c r="J194" s="234" t="str">
        <f t="shared" si="70"/>
        <v>1</v>
      </c>
      <c r="K194" s="234" t="str">
        <f t="shared" si="71"/>
        <v>00</v>
      </c>
      <c r="L194" s="233">
        <v>15493</v>
      </c>
      <c r="M194" s="238">
        <v>15493</v>
      </c>
      <c r="N194" s="233">
        <v>4647</v>
      </c>
      <c r="O194" s="233">
        <v>0</v>
      </c>
      <c r="P194" s="233">
        <v>0</v>
      </c>
      <c r="Q194" s="233">
        <f t="shared" si="66"/>
        <v>0</v>
      </c>
      <c r="R194" s="233">
        <f t="shared" si="67"/>
        <v>0</v>
      </c>
      <c r="S194" s="227" t="s">
        <v>140</v>
      </c>
      <c r="T194" s="227" t="s">
        <v>171</v>
      </c>
      <c r="U194" s="227" t="s">
        <v>263</v>
      </c>
      <c r="V194" s="227"/>
      <c r="W194" s="228"/>
      <c r="X194" s="229" t="b">
        <f t="shared" si="80"/>
        <v>0</v>
      </c>
      <c r="Y194" s="229" t="b">
        <f t="shared" si="81"/>
        <v>0</v>
      </c>
      <c r="Z194" s="229" t="b">
        <f t="shared" si="82"/>
        <v>0</v>
      </c>
      <c r="AA194" s="229" t="b">
        <f t="shared" si="90"/>
        <v>1</v>
      </c>
      <c r="AB194" s="230" t="e">
        <f>#REF!-W194</f>
        <v>#REF!</v>
      </c>
      <c r="AE194" s="231"/>
      <c r="AG194" s="231">
        <f t="shared" si="84"/>
        <v>0</v>
      </c>
      <c r="AI194" s="236"/>
      <c r="AJ194" s="231"/>
    </row>
    <row r="195" spans="1:36" s="229" customFormat="1" ht="15" x14ac:dyDescent="0.25">
      <c r="A195" s="196"/>
      <c r="B195" s="226" t="e">
        <f>+CONCATENATE(#REF!,#REF!,#REF!,#REF!)</f>
        <v>#REF!</v>
      </c>
      <c r="C195" s="232" t="s">
        <v>152</v>
      </c>
      <c r="D195" s="232" t="s">
        <v>294</v>
      </c>
      <c r="E195" s="232" t="s">
        <v>295</v>
      </c>
      <c r="F195" s="232" t="s">
        <v>287</v>
      </c>
      <c r="G195" s="232"/>
      <c r="H195" s="234" t="str">
        <f t="shared" si="68"/>
        <v>3411</v>
      </c>
      <c r="I195" s="234" t="str">
        <f t="shared" si="69"/>
        <v>1</v>
      </c>
      <c r="J195" s="234" t="str">
        <f t="shared" si="70"/>
        <v>1</v>
      </c>
      <c r="K195" s="234" t="str">
        <f t="shared" si="71"/>
        <v>00</v>
      </c>
      <c r="L195" s="233">
        <v>40000</v>
      </c>
      <c r="M195" s="238">
        <v>40000</v>
      </c>
      <c r="N195" s="233">
        <v>12000</v>
      </c>
      <c r="O195" s="233">
        <v>0</v>
      </c>
      <c r="P195" s="233">
        <v>0</v>
      </c>
      <c r="Q195" s="233">
        <f t="shared" si="66"/>
        <v>0</v>
      </c>
      <c r="R195" s="233">
        <f t="shared" ref="R195:R242" si="91">+Q195</f>
        <v>0</v>
      </c>
      <c r="S195" s="227" t="s">
        <v>142</v>
      </c>
      <c r="T195" s="227" t="s">
        <v>171</v>
      </c>
      <c r="U195" s="227" t="s">
        <v>263</v>
      </c>
      <c r="V195" s="227"/>
      <c r="W195" s="228"/>
      <c r="X195" s="229" t="b">
        <f t="shared" si="80"/>
        <v>0</v>
      </c>
      <c r="Y195" s="229" t="b">
        <f t="shared" si="81"/>
        <v>0</v>
      </c>
      <c r="Z195" s="229" t="b">
        <f t="shared" si="82"/>
        <v>0</v>
      </c>
      <c r="AA195" s="229" t="b">
        <f t="shared" ref="AA195:AA199" si="92">+V195=G195</f>
        <v>1</v>
      </c>
      <c r="AB195" s="230" t="e">
        <f>#REF!-W195</f>
        <v>#REF!</v>
      </c>
      <c r="AE195" s="231"/>
      <c r="AG195" s="231">
        <f t="shared" si="84"/>
        <v>0</v>
      </c>
      <c r="AI195" s="236"/>
      <c r="AJ195" s="231"/>
    </row>
    <row r="196" spans="1:36" s="229" customFormat="1" ht="15" x14ac:dyDescent="0.25">
      <c r="A196" s="196"/>
      <c r="B196" s="226" t="e">
        <f>+CONCATENATE(#REF!,#REF!,#REF!,#REF!)</f>
        <v>#REF!</v>
      </c>
      <c r="C196" s="232" t="s">
        <v>152</v>
      </c>
      <c r="D196" s="232" t="s">
        <v>294</v>
      </c>
      <c r="E196" s="232" t="s">
        <v>295</v>
      </c>
      <c r="F196" s="232" t="s">
        <v>273</v>
      </c>
      <c r="G196" s="232"/>
      <c r="H196" s="234" t="str">
        <f t="shared" si="68"/>
        <v>3511</v>
      </c>
      <c r="I196" s="234" t="str">
        <f t="shared" si="69"/>
        <v>1</v>
      </c>
      <c r="J196" s="234" t="str">
        <f t="shared" si="70"/>
        <v>1</v>
      </c>
      <c r="K196" s="234" t="str">
        <f t="shared" si="71"/>
        <v>00</v>
      </c>
      <c r="L196" s="233">
        <v>1200000</v>
      </c>
      <c r="M196" s="238">
        <v>917213</v>
      </c>
      <c r="N196" s="233">
        <v>77213</v>
      </c>
      <c r="O196" s="233">
        <v>0</v>
      </c>
      <c r="P196" s="233">
        <v>0</v>
      </c>
      <c r="Q196" s="233">
        <f t="shared" si="66"/>
        <v>0</v>
      </c>
      <c r="R196" s="233">
        <f t="shared" si="91"/>
        <v>0</v>
      </c>
      <c r="S196" s="227" t="s">
        <v>160</v>
      </c>
      <c r="T196" s="227" t="s">
        <v>171</v>
      </c>
      <c r="U196" s="227" t="s">
        <v>263</v>
      </c>
      <c r="V196" s="227"/>
      <c r="W196" s="228"/>
      <c r="X196" s="229" t="b">
        <f t="shared" si="80"/>
        <v>0</v>
      </c>
      <c r="Y196" s="229" t="b">
        <f t="shared" si="81"/>
        <v>0</v>
      </c>
      <c r="Z196" s="229" t="b">
        <f t="shared" si="82"/>
        <v>0</v>
      </c>
      <c r="AA196" s="229" t="b">
        <f t="shared" si="92"/>
        <v>1</v>
      </c>
      <c r="AB196" s="230" t="e">
        <f>#REF!-W196</f>
        <v>#REF!</v>
      </c>
      <c r="AE196" s="231"/>
      <c r="AG196" s="231">
        <f t="shared" si="84"/>
        <v>282787</v>
      </c>
      <c r="AI196" s="236"/>
      <c r="AJ196" s="231"/>
    </row>
    <row r="197" spans="1:36" s="229" customFormat="1" ht="15" x14ac:dyDescent="0.25">
      <c r="A197" s="196"/>
      <c r="B197" s="226" t="e">
        <f>+CONCATENATE(#REF!,#REF!,#REF!,#REF!)</f>
        <v>#REF!</v>
      </c>
      <c r="C197" s="232" t="s">
        <v>152</v>
      </c>
      <c r="D197" s="232" t="s">
        <v>294</v>
      </c>
      <c r="E197" s="232" t="s">
        <v>295</v>
      </c>
      <c r="F197" s="232" t="s">
        <v>332</v>
      </c>
      <c r="G197" s="232"/>
      <c r="H197" s="234" t="str">
        <f t="shared" si="68"/>
        <v>3521</v>
      </c>
      <c r="I197" s="234" t="str">
        <f t="shared" si="69"/>
        <v>1</v>
      </c>
      <c r="J197" s="234" t="str">
        <f t="shared" si="70"/>
        <v>1</v>
      </c>
      <c r="K197" s="234" t="str">
        <f t="shared" si="71"/>
        <v>00</v>
      </c>
      <c r="L197" s="233">
        <v>400000</v>
      </c>
      <c r="M197" s="238">
        <v>400000</v>
      </c>
      <c r="N197" s="233">
        <v>120000</v>
      </c>
      <c r="O197" s="233">
        <v>0</v>
      </c>
      <c r="P197" s="233">
        <v>0</v>
      </c>
      <c r="Q197" s="233">
        <f t="shared" ref="Q197:Q242" si="93">+O197+P197</f>
        <v>0</v>
      </c>
      <c r="R197" s="233">
        <f t="shared" si="91"/>
        <v>0</v>
      </c>
      <c r="S197" s="227" t="s">
        <v>170</v>
      </c>
      <c r="T197" s="227" t="s">
        <v>217</v>
      </c>
      <c r="U197" s="227" t="s">
        <v>263</v>
      </c>
      <c r="V197" s="227"/>
      <c r="W197" s="228"/>
      <c r="X197" s="229" t="b">
        <f t="shared" si="80"/>
        <v>0</v>
      </c>
      <c r="Y197" s="229" t="b">
        <f t="shared" si="81"/>
        <v>0</v>
      </c>
      <c r="Z197" s="229" t="b">
        <f t="shared" si="82"/>
        <v>0</v>
      </c>
      <c r="AA197" s="229" t="b">
        <f t="shared" si="92"/>
        <v>1</v>
      </c>
      <c r="AB197" s="230" t="e">
        <f>#REF!-W197</f>
        <v>#REF!</v>
      </c>
      <c r="AE197" s="231"/>
      <c r="AG197" s="231">
        <f t="shared" si="84"/>
        <v>0</v>
      </c>
      <c r="AI197" s="236"/>
      <c r="AJ197" s="231"/>
    </row>
    <row r="198" spans="1:36" s="229" customFormat="1" ht="15" x14ac:dyDescent="0.25">
      <c r="A198" s="196"/>
      <c r="B198" s="226" t="e">
        <f>+CONCATENATE(#REF!,#REF!,#REF!,#REF!)</f>
        <v>#REF!</v>
      </c>
      <c r="C198" s="232" t="s">
        <v>152</v>
      </c>
      <c r="D198" s="232" t="s">
        <v>294</v>
      </c>
      <c r="E198" s="232" t="s">
        <v>295</v>
      </c>
      <c r="F198" s="232" t="s">
        <v>274</v>
      </c>
      <c r="G198" s="232"/>
      <c r="H198" s="234" t="str">
        <f t="shared" si="68"/>
        <v>3552</v>
      </c>
      <c r="I198" s="234" t="str">
        <f t="shared" si="69"/>
        <v>1</v>
      </c>
      <c r="J198" s="234" t="str">
        <f t="shared" si="70"/>
        <v>1</v>
      </c>
      <c r="K198" s="234" t="str">
        <f t="shared" si="71"/>
        <v>00</v>
      </c>
      <c r="L198" s="233">
        <v>10000000</v>
      </c>
      <c r="M198" s="238">
        <v>10000000</v>
      </c>
      <c r="N198" s="233">
        <v>3000000</v>
      </c>
      <c r="O198" s="233">
        <v>282187.28999999998</v>
      </c>
      <c r="P198" s="233">
        <v>0</v>
      </c>
      <c r="Q198" s="233">
        <f t="shared" si="93"/>
        <v>282187.28999999998</v>
      </c>
      <c r="R198" s="233">
        <f t="shared" si="91"/>
        <v>282187.28999999998</v>
      </c>
      <c r="S198" s="227" t="s">
        <v>155</v>
      </c>
      <c r="T198" s="227" t="s">
        <v>154</v>
      </c>
      <c r="U198" s="227" t="s">
        <v>263</v>
      </c>
      <c r="V198" s="227"/>
      <c r="W198" s="228"/>
      <c r="X198" s="229" t="b">
        <f t="shared" si="80"/>
        <v>0</v>
      </c>
      <c r="Y198" s="229" t="b">
        <f t="shared" si="81"/>
        <v>0</v>
      </c>
      <c r="Z198" s="229" t="b">
        <f t="shared" si="82"/>
        <v>0</v>
      </c>
      <c r="AA198" s="229" t="b">
        <f t="shared" si="92"/>
        <v>1</v>
      </c>
      <c r="AB198" s="230" t="e">
        <f>#REF!-W198</f>
        <v>#REF!</v>
      </c>
      <c r="AE198" s="231"/>
      <c r="AG198" s="231">
        <f t="shared" si="84"/>
        <v>0</v>
      </c>
      <c r="AI198" s="236"/>
      <c r="AJ198" s="231"/>
    </row>
    <row r="199" spans="1:36" s="229" customFormat="1" ht="15" x14ac:dyDescent="0.25">
      <c r="A199" s="196"/>
      <c r="B199" s="226" t="e">
        <f>+CONCATENATE(#REF!,#REF!,#REF!,#REF!)</f>
        <v>#REF!</v>
      </c>
      <c r="C199" s="232" t="s">
        <v>152</v>
      </c>
      <c r="D199" s="232" t="s">
        <v>294</v>
      </c>
      <c r="E199" s="232" t="s">
        <v>295</v>
      </c>
      <c r="F199" s="232" t="s">
        <v>275</v>
      </c>
      <c r="G199" s="232"/>
      <c r="H199" s="234" t="str">
        <f t="shared" si="68"/>
        <v>3553</v>
      </c>
      <c r="I199" s="234" t="str">
        <f t="shared" si="69"/>
        <v>1</v>
      </c>
      <c r="J199" s="234" t="str">
        <f t="shared" si="70"/>
        <v>1</v>
      </c>
      <c r="K199" s="234" t="str">
        <f t="shared" si="71"/>
        <v>00</v>
      </c>
      <c r="L199" s="233">
        <v>4070000</v>
      </c>
      <c r="M199" s="238">
        <v>4070000</v>
      </c>
      <c r="N199" s="233">
        <v>1221000</v>
      </c>
      <c r="O199" s="233">
        <v>12819.59</v>
      </c>
      <c r="P199" s="233">
        <v>0</v>
      </c>
      <c r="Q199" s="233">
        <f t="shared" si="93"/>
        <v>12819.59</v>
      </c>
      <c r="R199" s="233">
        <f t="shared" si="91"/>
        <v>12819.59</v>
      </c>
      <c r="S199" s="227" t="s">
        <v>162</v>
      </c>
      <c r="T199" s="227" t="s">
        <v>217</v>
      </c>
      <c r="U199" s="227" t="s">
        <v>263</v>
      </c>
      <c r="V199" s="227"/>
      <c r="W199" s="228"/>
      <c r="X199" s="229" t="b">
        <f t="shared" si="80"/>
        <v>0</v>
      </c>
      <c r="Y199" s="229" t="b">
        <f t="shared" si="81"/>
        <v>0</v>
      </c>
      <c r="Z199" s="229" t="b">
        <f t="shared" si="82"/>
        <v>0</v>
      </c>
      <c r="AA199" s="229" t="b">
        <f t="shared" si="92"/>
        <v>1</v>
      </c>
      <c r="AB199" s="230" t="e">
        <f>#REF!-W199</f>
        <v>#REF!</v>
      </c>
      <c r="AE199" s="231"/>
      <c r="AG199" s="231">
        <f t="shared" si="84"/>
        <v>0</v>
      </c>
      <c r="AI199" s="236"/>
      <c r="AJ199" s="231"/>
    </row>
    <row r="200" spans="1:36" s="229" customFormat="1" ht="15" x14ac:dyDescent="0.25">
      <c r="A200" s="196"/>
      <c r="B200" s="244"/>
      <c r="C200" s="245" t="s">
        <v>152</v>
      </c>
      <c r="D200" s="245" t="s">
        <v>294</v>
      </c>
      <c r="E200" s="245" t="s">
        <v>295</v>
      </c>
      <c r="F200" s="245" t="s">
        <v>276</v>
      </c>
      <c r="G200" s="245"/>
      <c r="H200" s="234" t="str">
        <f t="shared" si="68"/>
        <v>3571</v>
      </c>
      <c r="I200" s="234" t="str">
        <f t="shared" si="69"/>
        <v>1</v>
      </c>
      <c r="J200" s="234" t="str">
        <f t="shared" si="70"/>
        <v>1</v>
      </c>
      <c r="K200" s="234" t="str">
        <f t="shared" si="71"/>
        <v>00</v>
      </c>
      <c r="L200" s="246">
        <v>6464299</v>
      </c>
      <c r="M200" s="246">
        <v>6464299</v>
      </c>
      <c r="N200" s="233">
        <v>1939287</v>
      </c>
      <c r="O200" s="246">
        <v>0</v>
      </c>
      <c r="P200" s="233">
        <v>0</v>
      </c>
      <c r="Q200" s="233">
        <f t="shared" si="93"/>
        <v>0</v>
      </c>
      <c r="R200" s="233">
        <f t="shared" si="91"/>
        <v>0</v>
      </c>
      <c r="S200" s="227"/>
      <c r="T200" s="227"/>
      <c r="U200" s="227"/>
      <c r="V200" s="227"/>
      <c r="W200" s="228"/>
      <c r="AB200" s="230"/>
      <c r="AE200" s="231"/>
      <c r="AG200" s="231"/>
      <c r="AI200" s="138"/>
      <c r="AJ200" s="231"/>
    </row>
    <row r="201" spans="1:36" s="229" customFormat="1" ht="15" x14ac:dyDescent="0.25">
      <c r="A201" s="196"/>
      <c r="B201" s="244"/>
      <c r="C201" s="245" t="s">
        <v>152</v>
      </c>
      <c r="D201" s="245" t="s">
        <v>296</v>
      </c>
      <c r="E201" s="245" t="s">
        <v>334</v>
      </c>
      <c r="F201" s="245" t="s">
        <v>276</v>
      </c>
      <c r="G201" s="245"/>
      <c r="H201" s="234" t="str">
        <f t="shared" si="68"/>
        <v>3571</v>
      </c>
      <c r="I201" s="234" t="str">
        <f t="shared" si="69"/>
        <v>1</v>
      </c>
      <c r="J201" s="234" t="str">
        <f t="shared" si="70"/>
        <v>1</v>
      </c>
      <c r="K201" s="234" t="str">
        <f t="shared" si="71"/>
        <v>00</v>
      </c>
      <c r="L201" s="246">
        <v>1480708</v>
      </c>
      <c r="M201" s="256">
        <v>782021.44</v>
      </c>
      <c r="N201" s="233">
        <v>0</v>
      </c>
      <c r="O201" s="246">
        <v>0</v>
      </c>
      <c r="P201" s="233">
        <v>0</v>
      </c>
      <c r="Q201" s="233">
        <f t="shared" si="93"/>
        <v>0</v>
      </c>
      <c r="R201" s="233">
        <f t="shared" si="91"/>
        <v>0</v>
      </c>
      <c r="S201" s="227"/>
      <c r="T201" s="227"/>
      <c r="U201" s="227"/>
      <c r="V201" s="227"/>
      <c r="W201" s="228"/>
      <c r="AB201" s="230"/>
      <c r="AE201" s="231"/>
      <c r="AG201" s="231"/>
      <c r="AI201" s="138"/>
      <c r="AJ201" s="231"/>
    </row>
    <row r="202" spans="1:36" s="229" customFormat="1" ht="15" x14ac:dyDescent="0.25">
      <c r="A202" s="196"/>
      <c r="B202" s="244"/>
      <c r="C202" s="245" t="s">
        <v>152</v>
      </c>
      <c r="D202" s="245" t="s">
        <v>296</v>
      </c>
      <c r="E202" s="245" t="s">
        <v>304</v>
      </c>
      <c r="F202" s="245" t="s">
        <v>276</v>
      </c>
      <c r="G202" s="245"/>
      <c r="H202" s="234" t="str">
        <f t="shared" si="68"/>
        <v>3571</v>
      </c>
      <c r="I202" s="234" t="str">
        <f t="shared" si="69"/>
        <v>1</v>
      </c>
      <c r="J202" s="234" t="str">
        <f t="shared" si="70"/>
        <v>1</v>
      </c>
      <c r="K202" s="234" t="str">
        <f t="shared" si="71"/>
        <v>00</v>
      </c>
      <c r="L202" s="246">
        <v>79292</v>
      </c>
      <c r="M202" s="256">
        <v>79292</v>
      </c>
      <c r="N202" s="233">
        <v>23787</v>
      </c>
      <c r="O202" s="246">
        <v>0</v>
      </c>
      <c r="P202" s="233">
        <v>0</v>
      </c>
      <c r="Q202" s="233">
        <f t="shared" si="93"/>
        <v>0</v>
      </c>
      <c r="R202" s="233">
        <f t="shared" si="91"/>
        <v>0</v>
      </c>
      <c r="S202" s="227"/>
      <c r="T202" s="227"/>
      <c r="U202" s="227"/>
      <c r="V202" s="227"/>
      <c r="W202" s="228"/>
      <c r="AB202" s="230"/>
      <c r="AE202" s="231"/>
      <c r="AG202" s="231"/>
      <c r="AI202" s="138"/>
      <c r="AJ202" s="231"/>
    </row>
    <row r="203" spans="1:36" s="229" customFormat="1" ht="15" x14ac:dyDescent="0.25">
      <c r="A203" s="196"/>
      <c r="B203" s="244"/>
      <c r="C203" s="245" t="s">
        <v>152</v>
      </c>
      <c r="D203" s="245" t="s">
        <v>302</v>
      </c>
      <c r="E203" s="245" t="s">
        <v>304</v>
      </c>
      <c r="F203" s="245" t="s">
        <v>276</v>
      </c>
      <c r="G203" s="245"/>
      <c r="H203" s="234" t="str">
        <f t="shared" ref="H203:H266" si="94">+MID(F203,1,4)</f>
        <v>3571</v>
      </c>
      <c r="I203" s="234" t="str">
        <f t="shared" ref="I203:I266" si="95">+MID(F203,5,1)</f>
        <v>1</v>
      </c>
      <c r="J203" s="234" t="str">
        <f t="shared" ref="J203:J266" si="96">+MID(F203,6,1)</f>
        <v>1</v>
      </c>
      <c r="K203" s="234" t="str">
        <f t="shared" ref="K203:K266" si="97">+MID(F203,7,2)</f>
        <v>00</v>
      </c>
      <c r="L203" s="246">
        <v>273555</v>
      </c>
      <c r="M203" s="256">
        <v>273555</v>
      </c>
      <c r="N203" s="233">
        <v>82065</v>
      </c>
      <c r="O203" s="246">
        <v>0</v>
      </c>
      <c r="P203" s="233">
        <v>0</v>
      </c>
      <c r="Q203" s="233">
        <f t="shared" si="93"/>
        <v>0</v>
      </c>
      <c r="R203" s="233">
        <f t="shared" si="91"/>
        <v>0</v>
      </c>
      <c r="S203" s="227"/>
      <c r="T203" s="227"/>
      <c r="U203" s="227"/>
      <c r="V203" s="227"/>
      <c r="W203" s="228"/>
      <c r="AB203" s="230"/>
      <c r="AE203" s="231"/>
      <c r="AG203" s="231"/>
      <c r="AI203" s="138"/>
      <c r="AJ203" s="231"/>
    </row>
    <row r="204" spans="1:36" s="229" customFormat="1" ht="15" x14ac:dyDescent="0.25">
      <c r="A204" s="196"/>
      <c r="B204" s="244"/>
      <c r="C204" s="245" t="s">
        <v>152</v>
      </c>
      <c r="D204" s="245" t="s">
        <v>294</v>
      </c>
      <c r="E204" s="245" t="s">
        <v>295</v>
      </c>
      <c r="F204" s="245" t="s">
        <v>277</v>
      </c>
      <c r="G204" s="245"/>
      <c r="H204" s="234" t="str">
        <f t="shared" si="94"/>
        <v>3591</v>
      </c>
      <c r="I204" s="234" t="str">
        <f t="shared" si="95"/>
        <v>1</v>
      </c>
      <c r="J204" s="234" t="str">
        <f t="shared" si="96"/>
        <v>1</v>
      </c>
      <c r="K204" s="234" t="str">
        <f t="shared" si="97"/>
        <v>00</v>
      </c>
      <c r="L204" s="246">
        <v>450000</v>
      </c>
      <c r="M204" s="256">
        <v>450000</v>
      </c>
      <c r="N204" s="233">
        <v>135000</v>
      </c>
      <c r="O204" s="246">
        <v>0</v>
      </c>
      <c r="P204" s="233">
        <v>0</v>
      </c>
      <c r="Q204" s="233">
        <f t="shared" si="93"/>
        <v>0</v>
      </c>
      <c r="R204" s="233">
        <f t="shared" si="91"/>
        <v>0</v>
      </c>
      <c r="S204" s="227"/>
      <c r="T204" s="227"/>
      <c r="U204" s="227"/>
      <c r="V204" s="227"/>
      <c r="W204" s="228"/>
      <c r="AB204" s="230"/>
      <c r="AE204" s="231"/>
      <c r="AG204" s="231"/>
      <c r="AI204" s="138"/>
      <c r="AJ204" s="231"/>
    </row>
    <row r="205" spans="1:36" s="229" customFormat="1" ht="15" x14ac:dyDescent="0.25">
      <c r="A205" s="196"/>
      <c r="B205" s="244"/>
      <c r="C205" s="245" t="s">
        <v>152</v>
      </c>
      <c r="D205" s="245" t="s">
        <v>296</v>
      </c>
      <c r="E205" s="245" t="s">
        <v>295</v>
      </c>
      <c r="F205" s="245" t="s">
        <v>277</v>
      </c>
      <c r="G205" s="245"/>
      <c r="H205" s="234" t="str">
        <f t="shared" si="94"/>
        <v>3591</v>
      </c>
      <c r="I205" s="234" t="str">
        <f t="shared" si="95"/>
        <v>1</v>
      </c>
      <c r="J205" s="234" t="str">
        <f t="shared" si="96"/>
        <v>1</v>
      </c>
      <c r="K205" s="234" t="str">
        <f t="shared" si="97"/>
        <v>00</v>
      </c>
      <c r="L205" s="246">
        <v>3235987</v>
      </c>
      <c r="M205" s="256">
        <v>3235987</v>
      </c>
      <c r="N205" s="233">
        <v>970791</v>
      </c>
      <c r="O205" s="246">
        <v>0</v>
      </c>
      <c r="P205" s="233">
        <v>0</v>
      </c>
      <c r="Q205" s="233">
        <f t="shared" si="93"/>
        <v>0</v>
      </c>
      <c r="R205" s="233">
        <f t="shared" si="91"/>
        <v>0</v>
      </c>
      <c r="S205" s="227"/>
      <c r="T205" s="227"/>
      <c r="U205" s="227"/>
      <c r="V205" s="227"/>
      <c r="W205" s="228"/>
      <c r="AB205" s="230"/>
      <c r="AE205" s="231"/>
      <c r="AG205" s="231"/>
      <c r="AI205" s="138"/>
      <c r="AJ205" s="231"/>
    </row>
    <row r="206" spans="1:36" s="229" customFormat="1" ht="15" x14ac:dyDescent="0.25">
      <c r="A206" s="196"/>
      <c r="B206" s="244"/>
      <c r="C206" s="245" t="s">
        <v>152</v>
      </c>
      <c r="D206" s="245" t="s">
        <v>294</v>
      </c>
      <c r="E206" s="245" t="s">
        <v>300</v>
      </c>
      <c r="F206" s="245" t="s">
        <v>365</v>
      </c>
      <c r="G206" s="245"/>
      <c r="H206" s="234" t="str">
        <f t="shared" si="94"/>
        <v>3691</v>
      </c>
      <c r="I206" s="234" t="str">
        <f t="shared" si="95"/>
        <v>1</v>
      </c>
      <c r="J206" s="234" t="str">
        <f t="shared" si="96"/>
        <v>1</v>
      </c>
      <c r="K206" s="234" t="str">
        <f t="shared" si="97"/>
        <v>00</v>
      </c>
      <c r="L206" s="246">
        <v>0</v>
      </c>
      <c r="M206" s="256">
        <v>0</v>
      </c>
      <c r="N206" s="233">
        <v>0</v>
      </c>
      <c r="O206" s="246">
        <v>0</v>
      </c>
      <c r="P206" s="233">
        <v>0</v>
      </c>
      <c r="Q206" s="233">
        <f t="shared" si="93"/>
        <v>0</v>
      </c>
      <c r="R206" s="233">
        <f t="shared" si="91"/>
        <v>0</v>
      </c>
      <c r="S206" s="227"/>
      <c r="T206" s="227"/>
      <c r="U206" s="227"/>
      <c r="V206" s="227"/>
      <c r="W206" s="228"/>
      <c r="AB206" s="230"/>
      <c r="AE206" s="231"/>
      <c r="AG206" s="231"/>
      <c r="AI206" s="138"/>
      <c r="AJ206" s="231"/>
    </row>
    <row r="207" spans="1:36" s="229" customFormat="1" ht="15" x14ac:dyDescent="0.25">
      <c r="A207" s="196"/>
      <c r="B207" s="244"/>
      <c r="C207" s="245" t="s">
        <v>152</v>
      </c>
      <c r="D207" s="245" t="s">
        <v>294</v>
      </c>
      <c r="E207" s="245" t="s">
        <v>295</v>
      </c>
      <c r="F207" s="245" t="s">
        <v>278</v>
      </c>
      <c r="G207" s="245"/>
      <c r="H207" s="234" t="str">
        <f t="shared" si="94"/>
        <v>3722</v>
      </c>
      <c r="I207" s="234" t="str">
        <f t="shared" si="95"/>
        <v>1</v>
      </c>
      <c r="J207" s="234" t="str">
        <f t="shared" si="96"/>
        <v>1</v>
      </c>
      <c r="K207" s="234" t="str">
        <f t="shared" si="97"/>
        <v>00</v>
      </c>
      <c r="L207" s="246">
        <v>4239996</v>
      </c>
      <c r="M207" s="256">
        <v>4239996</v>
      </c>
      <c r="N207" s="233">
        <v>1696002</v>
      </c>
      <c r="O207" s="246">
        <v>369196</v>
      </c>
      <c r="P207" s="233">
        <v>1107588</v>
      </c>
      <c r="Q207" s="233">
        <f t="shared" si="93"/>
        <v>1476784</v>
      </c>
      <c r="R207" s="233">
        <f t="shared" si="91"/>
        <v>1476784</v>
      </c>
      <c r="S207" s="227"/>
      <c r="T207" s="227"/>
      <c r="U207" s="227"/>
      <c r="V207" s="227"/>
      <c r="W207" s="228"/>
      <c r="AB207" s="230"/>
      <c r="AE207" s="231"/>
      <c r="AG207" s="231"/>
      <c r="AI207" s="138"/>
      <c r="AJ207" s="231"/>
    </row>
    <row r="208" spans="1:36" s="229" customFormat="1" ht="15" x14ac:dyDescent="0.25">
      <c r="A208" s="196"/>
      <c r="B208" s="244"/>
      <c r="C208" s="245" t="s">
        <v>152</v>
      </c>
      <c r="D208" s="245" t="s">
        <v>294</v>
      </c>
      <c r="E208" s="245" t="s">
        <v>295</v>
      </c>
      <c r="F208" s="245" t="s">
        <v>279</v>
      </c>
      <c r="G208" s="245"/>
      <c r="H208" s="234" t="str">
        <f t="shared" si="94"/>
        <v>3821</v>
      </c>
      <c r="I208" s="234" t="str">
        <f t="shared" si="95"/>
        <v>1</v>
      </c>
      <c r="J208" s="234" t="str">
        <f t="shared" si="96"/>
        <v>1</v>
      </c>
      <c r="K208" s="234" t="str">
        <f t="shared" si="97"/>
        <v>00</v>
      </c>
      <c r="L208" s="246">
        <v>13406745</v>
      </c>
      <c r="M208" s="256">
        <v>13406745</v>
      </c>
      <c r="N208" s="233">
        <v>4022022</v>
      </c>
      <c r="O208" s="246">
        <v>0</v>
      </c>
      <c r="P208" s="233">
        <v>0</v>
      </c>
      <c r="Q208" s="233">
        <f t="shared" si="93"/>
        <v>0</v>
      </c>
      <c r="R208" s="233">
        <f t="shared" si="91"/>
        <v>0</v>
      </c>
      <c r="S208" s="227"/>
      <c r="T208" s="227"/>
      <c r="U208" s="227"/>
      <c r="V208" s="227"/>
      <c r="W208" s="228"/>
      <c r="AB208" s="230"/>
      <c r="AE208" s="231"/>
      <c r="AG208" s="231"/>
      <c r="AI208" s="138"/>
      <c r="AJ208" s="231"/>
    </row>
    <row r="209" spans="1:36" s="229" customFormat="1" ht="15" x14ac:dyDescent="0.25">
      <c r="A209" s="196"/>
      <c r="B209" s="244"/>
      <c r="C209" s="245" t="s">
        <v>152</v>
      </c>
      <c r="D209" s="245" t="s">
        <v>303</v>
      </c>
      <c r="E209" s="245" t="s">
        <v>304</v>
      </c>
      <c r="F209" s="245" t="s">
        <v>279</v>
      </c>
      <c r="G209" s="245"/>
      <c r="H209" s="234" t="str">
        <f t="shared" si="94"/>
        <v>3821</v>
      </c>
      <c r="I209" s="234" t="str">
        <f t="shared" si="95"/>
        <v>1</v>
      </c>
      <c r="J209" s="234" t="str">
        <f t="shared" si="96"/>
        <v>1</v>
      </c>
      <c r="K209" s="234" t="str">
        <f t="shared" si="97"/>
        <v>00</v>
      </c>
      <c r="L209" s="246">
        <v>235501</v>
      </c>
      <c r="M209" s="256">
        <v>235501</v>
      </c>
      <c r="N209" s="233">
        <v>70650</v>
      </c>
      <c r="O209" s="246">
        <v>0</v>
      </c>
      <c r="P209" s="233">
        <v>0</v>
      </c>
      <c r="Q209" s="233">
        <f t="shared" si="93"/>
        <v>0</v>
      </c>
      <c r="R209" s="233">
        <f t="shared" si="91"/>
        <v>0</v>
      </c>
      <c r="S209" s="227"/>
      <c r="T209" s="227"/>
      <c r="U209" s="227"/>
      <c r="V209" s="227"/>
      <c r="W209" s="228"/>
      <c r="AB209" s="230"/>
      <c r="AE209" s="231"/>
      <c r="AG209" s="231"/>
      <c r="AI209" s="138"/>
      <c r="AJ209" s="231"/>
    </row>
    <row r="210" spans="1:36" s="229" customFormat="1" ht="15" x14ac:dyDescent="0.25">
      <c r="A210" s="196"/>
      <c r="B210" s="244"/>
      <c r="C210" s="245" t="s">
        <v>152</v>
      </c>
      <c r="D210" s="245" t="s">
        <v>301</v>
      </c>
      <c r="E210" s="245" t="s">
        <v>304</v>
      </c>
      <c r="F210" s="245" t="s">
        <v>279</v>
      </c>
      <c r="G210" s="245"/>
      <c r="H210" s="234" t="str">
        <f t="shared" si="94"/>
        <v>3821</v>
      </c>
      <c r="I210" s="234" t="str">
        <f t="shared" si="95"/>
        <v>1</v>
      </c>
      <c r="J210" s="234" t="str">
        <f t="shared" si="96"/>
        <v>1</v>
      </c>
      <c r="K210" s="234" t="str">
        <f t="shared" si="97"/>
        <v>00</v>
      </c>
      <c r="L210" s="246">
        <v>371844</v>
      </c>
      <c r="M210" s="246">
        <v>371844</v>
      </c>
      <c r="N210" s="233">
        <v>111552</v>
      </c>
      <c r="O210" s="246">
        <v>0</v>
      </c>
      <c r="P210" s="233">
        <v>0</v>
      </c>
      <c r="Q210" s="233">
        <f t="shared" si="93"/>
        <v>0</v>
      </c>
      <c r="R210" s="233">
        <f t="shared" si="91"/>
        <v>0</v>
      </c>
      <c r="S210" s="227"/>
      <c r="T210" s="227"/>
      <c r="U210" s="227"/>
      <c r="V210" s="227"/>
      <c r="W210" s="228"/>
      <c r="AB210" s="230"/>
      <c r="AE210" s="231"/>
      <c r="AG210" s="231"/>
      <c r="AI210" s="138"/>
      <c r="AJ210" s="231"/>
    </row>
    <row r="211" spans="1:36" s="229" customFormat="1" ht="15" x14ac:dyDescent="0.25">
      <c r="A211" s="196"/>
      <c r="B211" s="244"/>
      <c r="C211" s="245" t="s">
        <v>152</v>
      </c>
      <c r="D211" s="245" t="s">
        <v>298</v>
      </c>
      <c r="E211" s="245" t="s">
        <v>304</v>
      </c>
      <c r="F211" s="245" t="s">
        <v>279</v>
      </c>
      <c r="G211" s="245"/>
      <c r="H211" s="234" t="str">
        <f t="shared" si="94"/>
        <v>3821</v>
      </c>
      <c r="I211" s="234" t="str">
        <f t="shared" si="95"/>
        <v>1</v>
      </c>
      <c r="J211" s="234" t="str">
        <f t="shared" si="96"/>
        <v>1</v>
      </c>
      <c r="K211" s="234" t="str">
        <f t="shared" si="97"/>
        <v>00</v>
      </c>
      <c r="L211" s="246">
        <v>123948</v>
      </c>
      <c r="M211" s="246">
        <v>123948</v>
      </c>
      <c r="N211" s="246">
        <v>37182</v>
      </c>
      <c r="O211" s="246">
        <v>0</v>
      </c>
      <c r="P211" s="246">
        <v>0</v>
      </c>
      <c r="Q211" s="233">
        <f t="shared" si="93"/>
        <v>0</v>
      </c>
      <c r="R211" s="233">
        <f t="shared" si="91"/>
        <v>0</v>
      </c>
      <c r="S211" s="227"/>
      <c r="T211" s="227"/>
      <c r="U211" s="227"/>
      <c r="V211" s="227"/>
      <c r="W211" s="228"/>
      <c r="AB211" s="230"/>
      <c r="AE211" s="231"/>
      <c r="AG211" s="231"/>
      <c r="AI211" s="138"/>
      <c r="AJ211" s="231"/>
    </row>
    <row r="212" spans="1:36" s="229" customFormat="1" ht="15" x14ac:dyDescent="0.25">
      <c r="A212" s="196"/>
      <c r="B212" s="244"/>
      <c r="C212" s="245" t="s">
        <v>152</v>
      </c>
      <c r="D212" s="245" t="s">
        <v>299</v>
      </c>
      <c r="E212" s="245" t="s">
        <v>297</v>
      </c>
      <c r="F212" s="245" t="s">
        <v>335</v>
      </c>
      <c r="G212" s="245"/>
      <c r="H212" s="234" t="str">
        <f t="shared" si="94"/>
        <v>3831</v>
      </c>
      <c r="I212" s="234" t="str">
        <f t="shared" si="95"/>
        <v>1</v>
      </c>
      <c r="J212" s="234" t="str">
        <f t="shared" si="96"/>
        <v>1</v>
      </c>
      <c r="K212" s="234" t="str">
        <f t="shared" si="97"/>
        <v>00</v>
      </c>
      <c r="L212" s="246">
        <v>300000</v>
      </c>
      <c r="M212" s="246">
        <v>300000</v>
      </c>
      <c r="N212" s="246">
        <v>90000</v>
      </c>
      <c r="O212" s="246">
        <v>0</v>
      </c>
      <c r="P212" s="246">
        <v>0</v>
      </c>
      <c r="Q212" s="233">
        <f t="shared" si="93"/>
        <v>0</v>
      </c>
      <c r="R212" s="233">
        <f t="shared" si="91"/>
        <v>0</v>
      </c>
      <c r="S212" s="227"/>
      <c r="T212" s="227"/>
      <c r="U212" s="227"/>
      <c r="V212" s="227"/>
      <c r="W212" s="228"/>
      <c r="AB212" s="230"/>
      <c r="AE212" s="231"/>
      <c r="AG212" s="231"/>
      <c r="AI212" s="138"/>
      <c r="AJ212" s="231"/>
    </row>
    <row r="213" spans="1:36" s="229" customFormat="1" ht="15" x14ac:dyDescent="0.25">
      <c r="A213" s="196"/>
      <c r="B213" s="244"/>
      <c r="C213" s="245" t="s">
        <v>152</v>
      </c>
      <c r="D213" s="245" t="s">
        <v>302</v>
      </c>
      <c r="E213" s="245" t="s">
        <v>304</v>
      </c>
      <c r="F213" s="245" t="s">
        <v>280</v>
      </c>
      <c r="G213" s="245"/>
      <c r="H213" s="234" t="str">
        <f t="shared" si="94"/>
        <v>3841</v>
      </c>
      <c r="I213" s="234" t="str">
        <f t="shared" si="95"/>
        <v>1</v>
      </c>
      <c r="J213" s="234" t="str">
        <f t="shared" si="96"/>
        <v>1</v>
      </c>
      <c r="K213" s="234" t="str">
        <f t="shared" si="97"/>
        <v>00</v>
      </c>
      <c r="L213" s="246">
        <v>1500000</v>
      </c>
      <c r="M213" s="246">
        <v>1500000</v>
      </c>
      <c r="N213" s="246">
        <v>450000</v>
      </c>
      <c r="O213" s="246">
        <v>0</v>
      </c>
      <c r="P213" s="246">
        <v>0</v>
      </c>
      <c r="Q213" s="233">
        <f t="shared" si="93"/>
        <v>0</v>
      </c>
      <c r="R213" s="233">
        <f t="shared" si="91"/>
        <v>0</v>
      </c>
      <c r="S213" s="227"/>
      <c r="T213" s="227"/>
      <c r="U213" s="227"/>
      <c r="V213" s="227"/>
      <c r="W213" s="228"/>
      <c r="AB213" s="230"/>
      <c r="AE213" s="231"/>
      <c r="AG213" s="231"/>
      <c r="AI213" s="138"/>
      <c r="AJ213" s="231"/>
    </row>
    <row r="214" spans="1:36" s="229" customFormat="1" ht="15" x14ac:dyDescent="0.25">
      <c r="A214" s="196"/>
      <c r="B214" s="244"/>
      <c r="C214" s="245" t="s">
        <v>152</v>
      </c>
      <c r="D214" s="245" t="s">
        <v>299</v>
      </c>
      <c r="E214" s="245" t="s">
        <v>297</v>
      </c>
      <c r="F214" s="245" t="s">
        <v>280</v>
      </c>
      <c r="G214" s="245"/>
      <c r="H214" s="234" t="str">
        <f t="shared" si="94"/>
        <v>3841</v>
      </c>
      <c r="I214" s="234" t="str">
        <f t="shared" si="95"/>
        <v>1</v>
      </c>
      <c r="J214" s="234" t="str">
        <f t="shared" si="96"/>
        <v>1</v>
      </c>
      <c r="K214" s="234" t="str">
        <f t="shared" si="97"/>
        <v>00</v>
      </c>
      <c r="L214" s="246">
        <v>300000</v>
      </c>
      <c r="M214" s="246">
        <v>300000</v>
      </c>
      <c r="N214" s="246">
        <v>90000</v>
      </c>
      <c r="O214" s="246">
        <v>0</v>
      </c>
      <c r="P214" s="246">
        <v>0</v>
      </c>
      <c r="Q214" s="233">
        <f t="shared" si="93"/>
        <v>0</v>
      </c>
      <c r="R214" s="233">
        <f t="shared" si="91"/>
        <v>0</v>
      </c>
      <c r="S214" s="227"/>
      <c r="T214" s="227"/>
      <c r="U214" s="227"/>
      <c r="V214" s="227"/>
      <c r="W214" s="228"/>
      <c r="AB214" s="230"/>
      <c r="AE214" s="231"/>
      <c r="AG214" s="231"/>
      <c r="AI214" s="138"/>
      <c r="AJ214" s="231"/>
    </row>
    <row r="215" spans="1:36" s="229" customFormat="1" ht="15" x14ac:dyDescent="0.25">
      <c r="A215" s="196"/>
      <c r="B215" s="244"/>
      <c r="C215" s="245" t="s">
        <v>152</v>
      </c>
      <c r="D215" s="245" t="s">
        <v>294</v>
      </c>
      <c r="E215" s="245" t="s">
        <v>295</v>
      </c>
      <c r="F215" s="245" t="s">
        <v>285</v>
      </c>
      <c r="G215" s="245"/>
      <c r="H215" s="234" t="str">
        <f t="shared" si="94"/>
        <v>3911</v>
      </c>
      <c r="I215" s="234" t="str">
        <f t="shared" si="95"/>
        <v>1</v>
      </c>
      <c r="J215" s="234" t="str">
        <f t="shared" si="96"/>
        <v>1</v>
      </c>
      <c r="K215" s="234" t="str">
        <f t="shared" si="97"/>
        <v>00</v>
      </c>
      <c r="L215" s="246">
        <v>2000000</v>
      </c>
      <c r="M215" s="246">
        <v>2000000</v>
      </c>
      <c r="N215" s="246">
        <v>1100000</v>
      </c>
      <c r="O215" s="246">
        <v>38070.019999999997</v>
      </c>
      <c r="P215" s="246">
        <v>311823.09999999998</v>
      </c>
      <c r="Q215" s="233">
        <f t="shared" si="93"/>
        <v>349893.12</v>
      </c>
      <c r="R215" s="233">
        <f t="shared" si="91"/>
        <v>349893.12</v>
      </c>
      <c r="S215" s="227"/>
      <c r="T215" s="227"/>
      <c r="U215" s="227"/>
      <c r="V215" s="227"/>
      <c r="W215" s="228"/>
      <c r="AB215" s="230"/>
      <c r="AE215" s="231"/>
      <c r="AG215" s="231"/>
      <c r="AI215" s="138"/>
      <c r="AJ215" s="231"/>
    </row>
    <row r="216" spans="1:36" s="229" customFormat="1" ht="15" x14ac:dyDescent="0.25">
      <c r="A216" s="196"/>
      <c r="B216" s="244"/>
      <c r="C216" s="245" t="s">
        <v>152</v>
      </c>
      <c r="D216" s="245" t="s">
        <v>384</v>
      </c>
      <c r="E216" s="245" t="s">
        <v>300</v>
      </c>
      <c r="F216" s="245" t="s">
        <v>364</v>
      </c>
      <c r="G216" s="245"/>
      <c r="H216" s="234" t="str">
        <f t="shared" si="94"/>
        <v>3921</v>
      </c>
      <c r="I216" s="234" t="str">
        <f t="shared" si="95"/>
        <v>1</v>
      </c>
      <c r="J216" s="234" t="str">
        <f t="shared" si="96"/>
        <v>1</v>
      </c>
      <c r="K216" s="234" t="str">
        <f t="shared" si="97"/>
        <v>00</v>
      </c>
      <c r="L216" s="246">
        <v>0</v>
      </c>
      <c r="M216" s="256">
        <v>128034.18</v>
      </c>
      <c r="N216" s="246">
        <v>128034.18</v>
      </c>
      <c r="O216" s="246">
        <v>0</v>
      </c>
      <c r="P216" s="246">
        <v>0</v>
      </c>
      <c r="Q216" s="233">
        <f t="shared" si="93"/>
        <v>0</v>
      </c>
      <c r="R216" s="233">
        <f t="shared" si="91"/>
        <v>0</v>
      </c>
      <c r="S216" s="227"/>
      <c r="T216" s="227"/>
      <c r="U216" s="227"/>
      <c r="V216" s="227"/>
      <c r="W216" s="228"/>
      <c r="AB216" s="230"/>
      <c r="AE216" s="231"/>
      <c r="AG216" s="231"/>
      <c r="AI216" s="138"/>
      <c r="AJ216" s="231"/>
    </row>
    <row r="217" spans="1:36" s="229" customFormat="1" ht="15" x14ac:dyDescent="0.25">
      <c r="A217" s="196"/>
      <c r="B217" s="244"/>
      <c r="C217" s="245" t="s">
        <v>152</v>
      </c>
      <c r="D217" s="245" t="s">
        <v>384</v>
      </c>
      <c r="E217" s="245" t="s">
        <v>304</v>
      </c>
      <c r="F217" s="245" t="s">
        <v>364</v>
      </c>
      <c r="G217" s="245"/>
      <c r="H217" s="234" t="str">
        <f t="shared" si="94"/>
        <v>3921</v>
      </c>
      <c r="I217" s="234" t="str">
        <f t="shared" si="95"/>
        <v>1</v>
      </c>
      <c r="J217" s="234" t="str">
        <f t="shared" si="96"/>
        <v>1</v>
      </c>
      <c r="K217" s="234" t="str">
        <f t="shared" si="97"/>
        <v>00</v>
      </c>
      <c r="L217" s="246">
        <v>0</v>
      </c>
      <c r="M217" s="246">
        <v>9727</v>
      </c>
      <c r="N217" s="246">
        <v>9727</v>
      </c>
      <c r="O217" s="246">
        <v>0</v>
      </c>
      <c r="P217" s="246">
        <v>0</v>
      </c>
      <c r="Q217" s="233">
        <f t="shared" si="93"/>
        <v>0</v>
      </c>
      <c r="R217" s="233">
        <f t="shared" si="91"/>
        <v>0</v>
      </c>
      <c r="S217" s="227"/>
      <c r="T217" s="227"/>
      <c r="U217" s="227"/>
      <c r="V217" s="227"/>
      <c r="W217" s="228"/>
      <c r="AB217" s="230"/>
      <c r="AE217" s="231"/>
      <c r="AG217" s="231"/>
      <c r="AI217" s="138"/>
      <c r="AJ217" s="231"/>
    </row>
    <row r="218" spans="1:36" s="229" customFormat="1" ht="15" x14ac:dyDescent="0.25">
      <c r="A218" s="196"/>
      <c r="B218" s="244"/>
      <c r="C218" s="245" t="s">
        <v>152</v>
      </c>
      <c r="D218" s="245" t="s">
        <v>385</v>
      </c>
      <c r="E218" s="245" t="s">
        <v>300</v>
      </c>
      <c r="F218" s="245" t="s">
        <v>364</v>
      </c>
      <c r="G218" s="245"/>
      <c r="H218" s="234" t="str">
        <f t="shared" si="94"/>
        <v>3921</v>
      </c>
      <c r="I218" s="234" t="str">
        <f t="shared" si="95"/>
        <v>1</v>
      </c>
      <c r="J218" s="234" t="str">
        <f t="shared" si="96"/>
        <v>1</v>
      </c>
      <c r="K218" s="234" t="str">
        <f t="shared" si="97"/>
        <v>00</v>
      </c>
      <c r="L218" s="246">
        <v>0</v>
      </c>
      <c r="M218" s="246">
        <v>0</v>
      </c>
      <c r="N218" s="246">
        <v>0</v>
      </c>
      <c r="O218" s="246">
        <v>0</v>
      </c>
      <c r="P218" s="246">
        <v>0</v>
      </c>
      <c r="Q218" s="233">
        <f t="shared" si="93"/>
        <v>0</v>
      </c>
      <c r="R218" s="233">
        <f t="shared" si="91"/>
        <v>0</v>
      </c>
      <c r="S218" s="227"/>
      <c r="T218" s="227"/>
      <c r="U218" s="227"/>
      <c r="V218" s="227"/>
      <c r="W218" s="228"/>
      <c r="AB218" s="230"/>
      <c r="AE218" s="231"/>
      <c r="AG218" s="231"/>
      <c r="AI218" s="138"/>
      <c r="AJ218" s="231"/>
    </row>
    <row r="219" spans="1:36" s="229" customFormat="1" ht="15" x14ac:dyDescent="0.25">
      <c r="A219" s="196"/>
      <c r="B219" s="244"/>
      <c r="C219" s="245" t="s">
        <v>152</v>
      </c>
      <c r="D219" s="245" t="s">
        <v>385</v>
      </c>
      <c r="E219" s="245" t="s">
        <v>304</v>
      </c>
      <c r="F219" s="245" t="s">
        <v>364</v>
      </c>
      <c r="G219" s="245"/>
      <c r="H219" s="234" t="str">
        <f t="shared" si="94"/>
        <v>3921</v>
      </c>
      <c r="I219" s="234" t="str">
        <f t="shared" si="95"/>
        <v>1</v>
      </c>
      <c r="J219" s="234" t="str">
        <f t="shared" si="96"/>
        <v>1</v>
      </c>
      <c r="K219" s="234" t="str">
        <f t="shared" si="97"/>
        <v>00</v>
      </c>
      <c r="L219" s="246">
        <v>0</v>
      </c>
      <c r="M219" s="246">
        <v>0</v>
      </c>
      <c r="N219" s="246">
        <v>0</v>
      </c>
      <c r="O219" s="246">
        <v>0</v>
      </c>
      <c r="P219" s="246">
        <v>0</v>
      </c>
      <c r="Q219" s="233">
        <f t="shared" si="93"/>
        <v>0</v>
      </c>
      <c r="R219" s="233">
        <f t="shared" si="91"/>
        <v>0</v>
      </c>
      <c r="S219" s="227"/>
      <c r="T219" s="227"/>
      <c r="U219" s="227"/>
      <c r="V219" s="227"/>
      <c r="W219" s="228"/>
      <c r="AB219" s="230"/>
      <c r="AE219" s="231"/>
      <c r="AG219" s="231"/>
      <c r="AI219" s="138"/>
      <c r="AJ219" s="231"/>
    </row>
    <row r="220" spans="1:36" s="229" customFormat="1" ht="15" x14ac:dyDescent="0.25">
      <c r="A220" s="196"/>
      <c r="B220" s="244"/>
      <c r="C220" s="245" t="s">
        <v>152</v>
      </c>
      <c r="D220" s="245" t="s">
        <v>294</v>
      </c>
      <c r="E220" s="245" t="s">
        <v>295</v>
      </c>
      <c r="F220" s="245" t="s">
        <v>364</v>
      </c>
      <c r="G220" s="245"/>
      <c r="H220" s="234" t="str">
        <f t="shared" si="94"/>
        <v>3921</v>
      </c>
      <c r="I220" s="234" t="str">
        <f t="shared" si="95"/>
        <v>1</v>
      </c>
      <c r="J220" s="234" t="str">
        <f t="shared" si="96"/>
        <v>1</v>
      </c>
      <c r="K220" s="234" t="str">
        <f t="shared" si="97"/>
        <v>00</v>
      </c>
      <c r="L220" s="246">
        <v>1892895</v>
      </c>
      <c r="M220" s="246">
        <v>1755133.82</v>
      </c>
      <c r="N220" s="246">
        <v>1755133.82</v>
      </c>
      <c r="O220" s="246">
        <v>0</v>
      </c>
      <c r="P220" s="246">
        <v>1389400</v>
      </c>
      <c r="Q220" s="233">
        <f t="shared" si="93"/>
        <v>1389400</v>
      </c>
      <c r="R220" s="233">
        <f t="shared" si="91"/>
        <v>1389400</v>
      </c>
      <c r="S220" s="227"/>
      <c r="T220" s="227"/>
      <c r="U220" s="227"/>
      <c r="V220" s="227"/>
      <c r="W220" s="228"/>
      <c r="AB220" s="230"/>
      <c r="AE220" s="231"/>
      <c r="AG220" s="231"/>
      <c r="AI220" s="138"/>
      <c r="AJ220" s="231"/>
    </row>
    <row r="221" spans="1:36" s="229" customFormat="1" ht="15" x14ac:dyDescent="0.25">
      <c r="A221" s="196"/>
      <c r="B221" s="244"/>
      <c r="C221" s="245" t="s">
        <v>152</v>
      </c>
      <c r="D221" s="245" t="s">
        <v>294</v>
      </c>
      <c r="E221" s="245" t="s">
        <v>295</v>
      </c>
      <c r="F221" s="245" t="s">
        <v>281</v>
      </c>
      <c r="G221" s="245"/>
      <c r="H221" s="234" t="str">
        <f t="shared" si="94"/>
        <v>3991</v>
      </c>
      <c r="I221" s="234" t="str">
        <f t="shared" si="95"/>
        <v>1</v>
      </c>
      <c r="J221" s="234" t="str">
        <f t="shared" si="96"/>
        <v>1</v>
      </c>
      <c r="K221" s="234" t="str">
        <f t="shared" si="97"/>
        <v>00</v>
      </c>
      <c r="L221" s="246">
        <v>264758</v>
      </c>
      <c r="M221" s="246">
        <v>264758</v>
      </c>
      <c r="N221" s="246">
        <v>79425</v>
      </c>
      <c r="O221" s="246">
        <v>34057.599999999999</v>
      </c>
      <c r="P221" s="246">
        <v>45008</v>
      </c>
      <c r="Q221" s="233">
        <f t="shared" si="93"/>
        <v>79065.600000000006</v>
      </c>
      <c r="R221" s="233">
        <f t="shared" si="91"/>
        <v>79065.600000000006</v>
      </c>
      <c r="S221" s="227"/>
      <c r="T221" s="227"/>
      <c r="U221" s="227"/>
      <c r="V221" s="227"/>
      <c r="W221" s="228"/>
      <c r="AB221" s="230"/>
      <c r="AE221" s="231"/>
      <c r="AG221" s="231"/>
      <c r="AI221" s="138"/>
      <c r="AJ221" s="231"/>
    </row>
    <row r="222" spans="1:36" s="229" customFormat="1" ht="15" x14ac:dyDescent="0.25">
      <c r="A222" s="196"/>
      <c r="B222" s="244"/>
      <c r="C222" s="245" t="s">
        <v>152</v>
      </c>
      <c r="D222" s="245" t="s">
        <v>294</v>
      </c>
      <c r="E222" s="245" t="s">
        <v>295</v>
      </c>
      <c r="F222" s="245" t="s">
        <v>333</v>
      </c>
      <c r="G222" s="245"/>
      <c r="H222" s="234" t="str">
        <f t="shared" si="94"/>
        <v>3553</v>
      </c>
      <c r="I222" s="234" t="str">
        <f t="shared" si="95"/>
        <v>2</v>
      </c>
      <c r="J222" s="234" t="str">
        <f t="shared" si="96"/>
        <v>1</v>
      </c>
      <c r="K222" s="234" t="str">
        <f t="shared" si="97"/>
        <v>A7</v>
      </c>
      <c r="L222" s="246">
        <v>2500000</v>
      </c>
      <c r="M222" s="246">
        <v>2500000</v>
      </c>
      <c r="N222" s="246">
        <v>750000</v>
      </c>
      <c r="O222" s="246">
        <v>0</v>
      </c>
      <c r="P222" s="246">
        <v>0</v>
      </c>
      <c r="Q222" s="233">
        <f t="shared" si="93"/>
        <v>0</v>
      </c>
      <c r="R222" s="233">
        <f t="shared" si="91"/>
        <v>0</v>
      </c>
      <c r="S222" s="227"/>
      <c r="T222" s="227"/>
      <c r="U222" s="227"/>
      <c r="V222" s="227"/>
      <c r="W222" s="228"/>
      <c r="AB222" s="230"/>
      <c r="AE222" s="231"/>
      <c r="AG222" s="231"/>
      <c r="AI222" s="138"/>
      <c r="AJ222" s="231"/>
    </row>
    <row r="223" spans="1:36" s="229" customFormat="1" ht="15" x14ac:dyDescent="0.25">
      <c r="A223" s="196"/>
      <c r="B223" s="244"/>
      <c r="C223" s="245" t="s">
        <v>152</v>
      </c>
      <c r="D223" s="245" t="s">
        <v>368</v>
      </c>
      <c r="E223" s="245" t="s">
        <v>295</v>
      </c>
      <c r="F223" s="245" t="s">
        <v>282</v>
      </c>
      <c r="G223" s="245"/>
      <c r="H223" s="234" t="str">
        <f t="shared" si="94"/>
        <v>4419</v>
      </c>
      <c r="I223" s="234" t="str">
        <f t="shared" si="95"/>
        <v>1</v>
      </c>
      <c r="J223" s="234" t="str">
        <f t="shared" si="96"/>
        <v>1</v>
      </c>
      <c r="K223" s="234" t="str">
        <f t="shared" si="97"/>
        <v>77</v>
      </c>
      <c r="L223" s="246">
        <v>0</v>
      </c>
      <c r="M223" s="246">
        <v>3700000</v>
      </c>
      <c r="N223" s="246">
        <v>946697</v>
      </c>
      <c r="O223" s="246">
        <v>0</v>
      </c>
      <c r="P223" s="246">
        <v>0</v>
      </c>
      <c r="Q223" s="233">
        <f t="shared" si="93"/>
        <v>0</v>
      </c>
      <c r="R223" s="233">
        <f t="shared" si="91"/>
        <v>0</v>
      </c>
      <c r="S223" s="227"/>
      <c r="T223" s="227"/>
      <c r="U223" s="227"/>
      <c r="V223" s="227"/>
      <c r="W223" s="228"/>
      <c r="AB223" s="230"/>
      <c r="AE223" s="231"/>
      <c r="AG223" s="231"/>
      <c r="AI223" s="138"/>
      <c r="AJ223" s="231"/>
    </row>
    <row r="224" spans="1:36" s="229" customFormat="1" ht="15" x14ac:dyDescent="0.25">
      <c r="A224" s="196"/>
      <c r="B224" s="244"/>
      <c r="C224" s="245" t="s">
        <v>152</v>
      </c>
      <c r="D224" s="245" t="s">
        <v>368</v>
      </c>
      <c r="E224" s="245" t="s">
        <v>339</v>
      </c>
      <c r="F224" s="245" t="s">
        <v>282</v>
      </c>
      <c r="G224" s="245"/>
      <c r="H224" s="234" t="str">
        <f t="shared" si="94"/>
        <v>4419</v>
      </c>
      <c r="I224" s="234" t="str">
        <f t="shared" si="95"/>
        <v>1</v>
      </c>
      <c r="J224" s="234" t="str">
        <f t="shared" si="96"/>
        <v>1</v>
      </c>
      <c r="K224" s="234" t="str">
        <f t="shared" si="97"/>
        <v>77</v>
      </c>
      <c r="L224" s="246">
        <v>0</v>
      </c>
      <c r="M224" s="246">
        <v>300000</v>
      </c>
      <c r="N224" s="246">
        <v>300000</v>
      </c>
      <c r="O224" s="246">
        <v>0</v>
      </c>
      <c r="P224" s="246">
        <v>0</v>
      </c>
      <c r="Q224" s="233">
        <f t="shared" si="93"/>
        <v>0</v>
      </c>
      <c r="R224" s="233">
        <f t="shared" si="91"/>
        <v>0</v>
      </c>
      <c r="S224" s="227"/>
      <c r="T224" s="227"/>
      <c r="U224" s="227"/>
      <c r="V224" s="227"/>
      <c r="W224" s="228"/>
      <c r="AB224" s="230"/>
      <c r="AE224" s="231"/>
      <c r="AG224" s="231"/>
      <c r="AI224" s="138"/>
      <c r="AJ224" s="231"/>
    </row>
    <row r="225" spans="1:36" s="229" customFormat="1" ht="15" x14ac:dyDescent="0.25">
      <c r="A225" s="196"/>
      <c r="B225" s="244"/>
      <c r="C225" s="245" t="s">
        <v>152</v>
      </c>
      <c r="D225" s="245" t="s">
        <v>303</v>
      </c>
      <c r="E225" s="245" t="s">
        <v>295</v>
      </c>
      <c r="F225" s="245" t="s">
        <v>282</v>
      </c>
      <c r="G225" s="245"/>
      <c r="H225" s="234" t="str">
        <f t="shared" si="94"/>
        <v>4419</v>
      </c>
      <c r="I225" s="234" t="str">
        <f t="shared" si="95"/>
        <v>1</v>
      </c>
      <c r="J225" s="234" t="str">
        <f t="shared" si="96"/>
        <v>1</v>
      </c>
      <c r="K225" s="234" t="str">
        <f t="shared" si="97"/>
        <v>77</v>
      </c>
      <c r="L225" s="246">
        <v>2500000</v>
      </c>
      <c r="M225" s="246">
        <v>2500000</v>
      </c>
      <c r="N225" s="246">
        <v>362000</v>
      </c>
      <c r="O225" s="246">
        <v>90500</v>
      </c>
      <c r="P225" s="246">
        <v>181000</v>
      </c>
      <c r="Q225" s="233">
        <f t="shared" si="93"/>
        <v>271500</v>
      </c>
      <c r="R225" s="233">
        <f t="shared" si="91"/>
        <v>271500</v>
      </c>
      <c r="S225" s="227"/>
      <c r="T225" s="227"/>
      <c r="U225" s="227"/>
      <c r="V225" s="227"/>
      <c r="W225" s="228"/>
      <c r="AB225" s="230"/>
      <c r="AE225" s="231"/>
      <c r="AG225" s="231"/>
      <c r="AI225" s="138"/>
      <c r="AJ225" s="231"/>
    </row>
    <row r="226" spans="1:36" s="229" customFormat="1" ht="15" x14ac:dyDescent="0.25">
      <c r="A226" s="196"/>
      <c r="B226" s="244"/>
      <c r="C226" s="245" t="s">
        <v>152</v>
      </c>
      <c r="D226" s="245" t="s">
        <v>336</v>
      </c>
      <c r="E226" s="245" t="s">
        <v>295</v>
      </c>
      <c r="F226" s="245" t="s">
        <v>282</v>
      </c>
      <c r="G226" s="245"/>
      <c r="H226" s="234" t="str">
        <f t="shared" si="94"/>
        <v>4419</v>
      </c>
      <c r="I226" s="234" t="str">
        <f t="shared" si="95"/>
        <v>1</v>
      </c>
      <c r="J226" s="234" t="str">
        <f t="shared" si="96"/>
        <v>1</v>
      </c>
      <c r="K226" s="234" t="str">
        <f t="shared" si="97"/>
        <v>77</v>
      </c>
      <c r="L226" s="246">
        <v>69559668</v>
      </c>
      <c r="M226" s="246">
        <v>66760183</v>
      </c>
      <c r="N226" s="246">
        <v>28045285.5</v>
      </c>
      <c r="O226" s="246">
        <v>3805966</v>
      </c>
      <c r="P226" s="246">
        <v>10615898</v>
      </c>
      <c r="Q226" s="233">
        <f t="shared" si="93"/>
        <v>14421864</v>
      </c>
      <c r="R226" s="233">
        <f t="shared" si="91"/>
        <v>14421864</v>
      </c>
      <c r="S226" s="227"/>
      <c r="T226" s="227"/>
      <c r="U226" s="227"/>
      <c r="V226" s="227"/>
      <c r="W226" s="228"/>
      <c r="AB226" s="230"/>
      <c r="AE226" s="231"/>
      <c r="AG226" s="231"/>
      <c r="AI226" s="138"/>
      <c r="AJ226" s="231"/>
    </row>
    <row r="227" spans="1:36" s="229" customFormat="1" ht="15" x14ac:dyDescent="0.25">
      <c r="A227" s="196"/>
      <c r="B227" s="244"/>
      <c r="C227" s="245" t="s">
        <v>152</v>
      </c>
      <c r="D227" s="245" t="s">
        <v>298</v>
      </c>
      <c r="E227" s="245" t="s">
        <v>295</v>
      </c>
      <c r="F227" s="245" t="s">
        <v>282</v>
      </c>
      <c r="G227" s="245"/>
      <c r="H227" s="234" t="str">
        <f t="shared" si="94"/>
        <v>4419</v>
      </c>
      <c r="I227" s="234" t="str">
        <f t="shared" si="95"/>
        <v>1</v>
      </c>
      <c r="J227" s="234" t="str">
        <f t="shared" si="96"/>
        <v>1</v>
      </c>
      <c r="K227" s="234" t="str">
        <f t="shared" si="97"/>
        <v>77</v>
      </c>
      <c r="L227" s="246">
        <v>4000000</v>
      </c>
      <c r="M227" s="246">
        <v>3999985</v>
      </c>
      <c r="N227" s="246">
        <v>1455525</v>
      </c>
      <c r="O227" s="246">
        <v>656822</v>
      </c>
      <c r="P227" s="246">
        <v>706810</v>
      </c>
      <c r="Q227" s="233">
        <f t="shared" si="93"/>
        <v>1363632</v>
      </c>
      <c r="R227" s="233">
        <f t="shared" si="91"/>
        <v>1363632</v>
      </c>
      <c r="S227" s="227"/>
      <c r="T227" s="227"/>
      <c r="U227" s="227"/>
      <c r="V227" s="227"/>
      <c r="W227" s="228"/>
      <c r="AB227" s="230"/>
      <c r="AE227" s="231"/>
      <c r="AG227" s="231"/>
      <c r="AI227" s="138"/>
      <c r="AJ227" s="231"/>
    </row>
    <row r="228" spans="1:36" s="229" customFormat="1" ht="15" x14ac:dyDescent="0.25">
      <c r="A228" s="196"/>
      <c r="B228" s="244"/>
      <c r="C228" s="245" t="s">
        <v>152</v>
      </c>
      <c r="D228" s="245" t="s">
        <v>337</v>
      </c>
      <c r="E228" s="245" t="s">
        <v>295</v>
      </c>
      <c r="F228" s="245" t="s">
        <v>282</v>
      </c>
      <c r="G228" s="245"/>
      <c r="H228" s="234" t="str">
        <f t="shared" si="94"/>
        <v>4419</v>
      </c>
      <c r="I228" s="234" t="str">
        <f t="shared" si="95"/>
        <v>1</v>
      </c>
      <c r="J228" s="234" t="str">
        <f t="shared" si="96"/>
        <v>1</v>
      </c>
      <c r="K228" s="234" t="str">
        <f t="shared" si="97"/>
        <v>77</v>
      </c>
      <c r="L228" s="246">
        <v>12000000</v>
      </c>
      <c r="M228" s="246">
        <v>11099500</v>
      </c>
      <c r="N228" s="246">
        <v>4641845.5</v>
      </c>
      <c r="O228" s="246">
        <v>557200</v>
      </c>
      <c r="P228" s="246">
        <v>2001000</v>
      </c>
      <c r="Q228" s="233">
        <f t="shared" si="93"/>
        <v>2558200</v>
      </c>
      <c r="R228" s="233">
        <f t="shared" si="91"/>
        <v>2558200</v>
      </c>
      <c r="S228" s="227"/>
      <c r="T228" s="227"/>
      <c r="U228" s="227"/>
      <c r="V228" s="227"/>
      <c r="W228" s="228"/>
      <c r="AB228" s="230"/>
      <c r="AE228" s="231"/>
      <c r="AG228" s="231"/>
      <c r="AI228" s="138"/>
      <c r="AJ228" s="231"/>
    </row>
    <row r="229" spans="1:36" s="229" customFormat="1" ht="15" x14ac:dyDescent="0.25">
      <c r="A229" s="196"/>
      <c r="B229" s="244"/>
      <c r="C229" s="245" t="s">
        <v>152</v>
      </c>
      <c r="D229" s="245" t="s">
        <v>340</v>
      </c>
      <c r="E229" s="245" t="s">
        <v>295</v>
      </c>
      <c r="F229" s="245" t="s">
        <v>282</v>
      </c>
      <c r="G229" s="245"/>
      <c r="H229" s="234" t="str">
        <f t="shared" si="94"/>
        <v>4419</v>
      </c>
      <c r="I229" s="234" t="str">
        <f t="shared" si="95"/>
        <v>1</v>
      </c>
      <c r="J229" s="234" t="str">
        <f t="shared" si="96"/>
        <v>1</v>
      </c>
      <c r="K229" s="234" t="str">
        <f t="shared" si="97"/>
        <v>77</v>
      </c>
      <c r="L229" s="246">
        <v>32634010</v>
      </c>
      <c r="M229" s="246">
        <v>32634010</v>
      </c>
      <c r="N229" s="246">
        <v>12558434</v>
      </c>
      <c r="O229" s="246">
        <v>658140</v>
      </c>
      <c r="P229" s="246">
        <v>1176057</v>
      </c>
      <c r="Q229" s="233">
        <f t="shared" si="93"/>
        <v>1834197</v>
      </c>
      <c r="R229" s="233">
        <f>+Q229</f>
        <v>1834197</v>
      </c>
      <c r="S229" s="227"/>
      <c r="T229" s="227"/>
      <c r="U229" s="227"/>
      <c r="V229" s="227"/>
      <c r="W229" s="228"/>
      <c r="AB229" s="230"/>
      <c r="AE229" s="231"/>
      <c r="AG229" s="231"/>
      <c r="AI229" s="138"/>
      <c r="AJ229" s="231"/>
    </row>
    <row r="230" spans="1:36" s="229" customFormat="1" ht="15" x14ac:dyDescent="0.25">
      <c r="A230" s="196"/>
      <c r="B230" s="244"/>
      <c r="C230" s="245" t="s">
        <v>152</v>
      </c>
      <c r="D230" s="245" t="s">
        <v>338</v>
      </c>
      <c r="E230" s="245" t="s">
        <v>339</v>
      </c>
      <c r="F230" s="245" t="s">
        <v>283</v>
      </c>
      <c r="G230" s="245"/>
      <c r="H230" s="234" t="str">
        <f t="shared" si="94"/>
        <v>4419</v>
      </c>
      <c r="I230" s="234" t="str">
        <f t="shared" si="95"/>
        <v>1</v>
      </c>
      <c r="J230" s="234" t="str">
        <f t="shared" si="96"/>
        <v>1</v>
      </c>
      <c r="K230" s="234" t="str">
        <f t="shared" si="97"/>
        <v>78</v>
      </c>
      <c r="L230" s="246">
        <v>50365990</v>
      </c>
      <c r="M230" s="246">
        <v>50065990</v>
      </c>
      <c r="N230" s="246">
        <v>20685863</v>
      </c>
      <c r="O230" s="246">
        <v>0</v>
      </c>
      <c r="P230" s="246">
        <v>0</v>
      </c>
      <c r="Q230" s="233">
        <f t="shared" si="93"/>
        <v>0</v>
      </c>
      <c r="R230" s="233">
        <f t="shared" si="91"/>
        <v>0</v>
      </c>
      <c r="S230" s="227"/>
      <c r="T230" s="227"/>
      <c r="U230" s="227"/>
      <c r="V230" s="227"/>
      <c r="W230" s="228"/>
      <c r="AB230" s="230"/>
      <c r="AE230" s="231"/>
      <c r="AG230" s="231"/>
      <c r="AI230" s="138"/>
      <c r="AJ230" s="231"/>
    </row>
    <row r="231" spans="1:36" s="229" customFormat="1" ht="15" x14ac:dyDescent="0.25">
      <c r="A231" s="196"/>
      <c r="B231" s="244"/>
      <c r="C231" s="245" t="s">
        <v>152</v>
      </c>
      <c r="D231" s="245" t="s">
        <v>338</v>
      </c>
      <c r="E231" s="245" t="s">
        <v>304</v>
      </c>
      <c r="F231" s="245" t="s">
        <v>283</v>
      </c>
      <c r="G231" s="245"/>
      <c r="H231" s="234" t="str">
        <f t="shared" si="94"/>
        <v>4419</v>
      </c>
      <c r="I231" s="234" t="str">
        <f t="shared" si="95"/>
        <v>1</v>
      </c>
      <c r="J231" s="234" t="str">
        <f t="shared" si="96"/>
        <v>1</v>
      </c>
      <c r="K231" s="234" t="str">
        <f t="shared" si="97"/>
        <v>78</v>
      </c>
      <c r="L231" s="246">
        <v>13824000</v>
      </c>
      <c r="M231" s="246">
        <v>13824000</v>
      </c>
      <c r="N231" s="246">
        <v>5505352</v>
      </c>
      <c r="O231" s="246">
        <v>0</v>
      </c>
      <c r="P231" s="246">
        <v>0</v>
      </c>
      <c r="Q231" s="233">
        <f t="shared" si="93"/>
        <v>0</v>
      </c>
      <c r="R231" s="233">
        <f t="shared" si="91"/>
        <v>0</v>
      </c>
      <c r="S231" s="227"/>
      <c r="T231" s="227"/>
      <c r="U231" s="227"/>
      <c r="V231" s="227"/>
      <c r="W231" s="228"/>
      <c r="AB231" s="230"/>
      <c r="AE231" s="231"/>
      <c r="AG231" s="231"/>
      <c r="AI231" s="138"/>
      <c r="AJ231" s="231"/>
    </row>
    <row r="232" spans="1:36" s="229" customFormat="1" ht="15" x14ac:dyDescent="0.25">
      <c r="A232" s="196"/>
      <c r="B232" s="244"/>
      <c r="C232" s="245" t="s">
        <v>152</v>
      </c>
      <c r="D232" s="245" t="s">
        <v>294</v>
      </c>
      <c r="E232" s="245" t="s">
        <v>295</v>
      </c>
      <c r="F232" s="245" t="s">
        <v>341</v>
      </c>
      <c r="G232" s="245" t="s">
        <v>349</v>
      </c>
      <c r="H232" s="234" t="str">
        <f t="shared" si="94"/>
        <v>5111</v>
      </c>
      <c r="I232" s="234" t="str">
        <f t="shared" si="95"/>
        <v>2</v>
      </c>
      <c r="J232" s="234" t="str">
        <f t="shared" si="96"/>
        <v>1</v>
      </c>
      <c r="K232" s="234" t="str">
        <f t="shared" si="97"/>
        <v>A7</v>
      </c>
      <c r="L232" s="246">
        <v>462951</v>
      </c>
      <c r="M232" s="246">
        <v>462951</v>
      </c>
      <c r="N232" s="246">
        <v>462951</v>
      </c>
      <c r="O232" s="246">
        <v>0</v>
      </c>
      <c r="P232" s="246">
        <v>0</v>
      </c>
      <c r="Q232" s="233">
        <f t="shared" si="93"/>
        <v>0</v>
      </c>
      <c r="R232" s="233">
        <f t="shared" si="91"/>
        <v>0</v>
      </c>
      <c r="S232" s="227"/>
      <c r="T232" s="227"/>
      <c r="U232" s="227"/>
      <c r="V232" s="227"/>
      <c r="W232" s="228"/>
      <c r="AB232" s="230"/>
      <c r="AE232" s="231"/>
      <c r="AG232" s="231"/>
      <c r="AI232" s="138"/>
      <c r="AJ232" s="231"/>
    </row>
    <row r="233" spans="1:36" s="229" customFormat="1" ht="15" x14ac:dyDescent="0.25">
      <c r="A233" s="196"/>
      <c r="B233" s="244"/>
      <c r="C233" s="245" t="s">
        <v>152</v>
      </c>
      <c r="D233" s="245" t="s">
        <v>294</v>
      </c>
      <c r="E233" s="245" t="s">
        <v>295</v>
      </c>
      <c r="F233" s="245" t="s">
        <v>342</v>
      </c>
      <c r="G233" s="245" t="s">
        <v>350</v>
      </c>
      <c r="H233" s="234" t="str">
        <f t="shared" si="94"/>
        <v>5151</v>
      </c>
      <c r="I233" s="234" t="str">
        <f t="shared" si="95"/>
        <v>2</v>
      </c>
      <c r="J233" s="234" t="str">
        <f t="shared" si="96"/>
        <v>1</v>
      </c>
      <c r="K233" s="234" t="str">
        <f t="shared" si="97"/>
        <v>A7</v>
      </c>
      <c r="L233" s="246">
        <v>5500000</v>
      </c>
      <c r="M233" s="246">
        <v>5500000</v>
      </c>
      <c r="N233" s="246">
        <v>5500000</v>
      </c>
      <c r="O233" s="246">
        <v>0</v>
      </c>
      <c r="P233" s="246">
        <v>0</v>
      </c>
      <c r="Q233" s="233">
        <f t="shared" si="93"/>
        <v>0</v>
      </c>
      <c r="R233" s="233">
        <f t="shared" si="91"/>
        <v>0</v>
      </c>
      <c r="S233" s="227"/>
      <c r="T233" s="227"/>
      <c r="U233" s="227"/>
      <c r="V233" s="227"/>
      <c r="W233" s="228"/>
      <c r="AB233" s="230"/>
      <c r="AE233" s="231"/>
      <c r="AG233" s="231"/>
      <c r="AI233" s="138"/>
      <c r="AJ233" s="231"/>
    </row>
    <row r="234" spans="1:36" s="229" customFormat="1" ht="15" x14ac:dyDescent="0.25">
      <c r="A234" s="196"/>
      <c r="B234" s="244"/>
      <c r="C234" s="245" t="s">
        <v>152</v>
      </c>
      <c r="D234" s="245" t="s">
        <v>141</v>
      </c>
      <c r="E234" s="245" t="s">
        <v>295</v>
      </c>
      <c r="F234" s="245" t="s">
        <v>343</v>
      </c>
      <c r="G234" s="245" t="s">
        <v>351</v>
      </c>
      <c r="H234" s="234" t="str">
        <f t="shared" si="94"/>
        <v>5671</v>
      </c>
      <c r="I234" s="234" t="str">
        <f t="shared" si="95"/>
        <v>2</v>
      </c>
      <c r="J234" s="234" t="str">
        <f t="shared" si="96"/>
        <v>1</v>
      </c>
      <c r="K234" s="234" t="str">
        <f t="shared" si="97"/>
        <v>A7</v>
      </c>
      <c r="L234" s="246">
        <v>333000</v>
      </c>
      <c r="M234" s="246">
        <v>333000</v>
      </c>
      <c r="N234" s="246">
        <v>333000</v>
      </c>
      <c r="O234" s="246">
        <v>0</v>
      </c>
      <c r="P234" s="246">
        <v>0</v>
      </c>
      <c r="Q234" s="233">
        <f t="shared" si="93"/>
        <v>0</v>
      </c>
      <c r="R234" s="233">
        <f t="shared" si="91"/>
        <v>0</v>
      </c>
      <c r="S234" s="227"/>
      <c r="T234" s="227"/>
      <c r="U234" s="227"/>
      <c r="V234" s="227"/>
      <c r="W234" s="228"/>
      <c r="AB234" s="230"/>
      <c r="AE234" s="231"/>
      <c r="AG234" s="231"/>
      <c r="AI234" s="138"/>
      <c r="AJ234" s="231"/>
    </row>
    <row r="235" spans="1:36" s="229" customFormat="1" ht="15" x14ac:dyDescent="0.25">
      <c r="A235" s="196"/>
      <c r="B235" s="244"/>
      <c r="C235" s="245" t="s">
        <v>152</v>
      </c>
      <c r="D235" s="245" t="s">
        <v>294</v>
      </c>
      <c r="E235" s="245" t="s">
        <v>295</v>
      </c>
      <c r="F235" s="245" t="s">
        <v>344</v>
      </c>
      <c r="G235" s="245" t="s">
        <v>352</v>
      </c>
      <c r="H235" s="234" t="str">
        <f t="shared" si="94"/>
        <v>5911</v>
      </c>
      <c r="I235" s="234" t="str">
        <f t="shared" si="95"/>
        <v>2</v>
      </c>
      <c r="J235" s="234" t="str">
        <f t="shared" si="96"/>
        <v>1</v>
      </c>
      <c r="K235" s="234" t="str">
        <f t="shared" si="97"/>
        <v>A7</v>
      </c>
      <c r="L235" s="246">
        <v>2000000</v>
      </c>
      <c r="M235" s="246">
        <v>2000000</v>
      </c>
      <c r="N235" s="246">
        <v>2000000</v>
      </c>
      <c r="O235" s="246">
        <v>0</v>
      </c>
      <c r="P235" s="246">
        <v>0</v>
      </c>
      <c r="Q235" s="233">
        <f t="shared" si="93"/>
        <v>0</v>
      </c>
      <c r="R235" s="233">
        <f t="shared" si="91"/>
        <v>0</v>
      </c>
      <c r="S235" s="227"/>
      <c r="T235" s="227"/>
      <c r="U235" s="227"/>
      <c r="V235" s="227"/>
      <c r="W235" s="228"/>
      <c r="AB235" s="230"/>
      <c r="AE235" s="231"/>
      <c r="AG235" s="231"/>
      <c r="AI235" s="138"/>
      <c r="AJ235" s="231"/>
    </row>
    <row r="236" spans="1:36" s="229" customFormat="1" ht="15" x14ac:dyDescent="0.25">
      <c r="A236" s="196"/>
      <c r="B236" s="244"/>
      <c r="C236" s="245" t="s">
        <v>152</v>
      </c>
      <c r="D236" s="245" t="s">
        <v>308</v>
      </c>
      <c r="E236" s="245" t="s">
        <v>295</v>
      </c>
      <c r="F236" s="245" t="s">
        <v>369</v>
      </c>
      <c r="G236" s="245" t="s">
        <v>370</v>
      </c>
      <c r="H236" s="234" t="str">
        <f t="shared" si="94"/>
        <v>6121</v>
      </c>
      <c r="I236" s="234" t="str">
        <f t="shared" si="95"/>
        <v>2</v>
      </c>
      <c r="J236" s="234" t="str">
        <f t="shared" si="96"/>
        <v>1</v>
      </c>
      <c r="K236" s="234" t="str">
        <f t="shared" si="97"/>
        <v>37</v>
      </c>
      <c r="L236" s="246">
        <v>0</v>
      </c>
      <c r="M236" s="246">
        <v>0</v>
      </c>
      <c r="N236" s="246">
        <v>0</v>
      </c>
      <c r="O236" s="246">
        <v>0</v>
      </c>
      <c r="P236" s="246">
        <v>0</v>
      </c>
      <c r="Q236" s="233">
        <f t="shared" si="93"/>
        <v>0</v>
      </c>
      <c r="R236" s="233">
        <f t="shared" si="91"/>
        <v>0</v>
      </c>
      <c r="S236" s="227"/>
      <c r="T236" s="227"/>
      <c r="U236" s="227"/>
      <c r="V236" s="227"/>
      <c r="W236" s="228"/>
      <c r="AB236" s="230"/>
      <c r="AE236" s="231"/>
      <c r="AG236" s="231"/>
      <c r="AI236" s="138"/>
      <c r="AJ236" s="231"/>
    </row>
    <row r="237" spans="1:36" s="229" customFormat="1" ht="15" x14ac:dyDescent="0.25">
      <c r="A237" s="196"/>
      <c r="B237" s="244"/>
      <c r="C237" s="245" t="s">
        <v>152</v>
      </c>
      <c r="D237" s="245" t="s">
        <v>308</v>
      </c>
      <c r="E237" s="245" t="s">
        <v>295</v>
      </c>
      <c r="F237" s="245" t="s">
        <v>369</v>
      </c>
      <c r="G237" s="245" t="s">
        <v>371</v>
      </c>
      <c r="H237" s="234" t="str">
        <f t="shared" si="94"/>
        <v>6121</v>
      </c>
      <c r="I237" s="234" t="str">
        <f t="shared" si="95"/>
        <v>2</v>
      </c>
      <c r="J237" s="234" t="str">
        <f t="shared" si="96"/>
        <v>1</v>
      </c>
      <c r="K237" s="234" t="str">
        <f t="shared" si="97"/>
        <v>37</v>
      </c>
      <c r="L237" s="246">
        <v>0</v>
      </c>
      <c r="M237" s="246">
        <v>0</v>
      </c>
      <c r="N237" s="246">
        <v>0</v>
      </c>
      <c r="O237" s="246">
        <v>0</v>
      </c>
      <c r="P237" s="246">
        <v>0</v>
      </c>
      <c r="Q237" s="233">
        <f t="shared" si="93"/>
        <v>0</v>
      </c>
      <c r="R237" s="233">
        <f t="shared" si="91"/>
        <v>0</v>
      </c>
      <c r="S237" s="227"/>
      <c r="T237" s="227"/>
      <c r="U237" s="227"/>
      <c r="V237" s="227"/>
      <c r="W237" s="228"/>
      <c r="AB237" s="230"/>
      <c r="AE237" s="231"/>
      <c r="AG237" s="231"/>
      <c r="AI237" s="138"/>
      <c r="AJ237" s="231"/>
    </row>
    <row r="238" spans="1:36" s="229" customFormat="1" ht="15" x14ac:dyDescent="0.25">
      <c r="A238" s="196"/>
      <c r="B238" s="244"/>
      <c r="C238" s="245" t="s">
        <v>152</v>
      </c>
      <c r="D238" s="245" t="s">
        <v>308</v>
      </c>
      <c r="E238" s="245" t="s">
        <v>295</v>
      </c>
      <c r="F238" s="245" t="s">
        <v>369</v>
      </c>
      <c r="G238" s="245" t="s">
        <v>372</v>
      </c>
      <c r="H238" s="234" t="str">
        <f t="shared" si="94"/>
        <v>6121</v>
      </c>
      <c r="I238" s="234" t="str">
        <f t="shared" si="95"/>
        <v>2</v>
      </c>
      <c r="J238" s="234" t="str">
        <f t="shared" si="96"/>
        <v>1</v>
      </c>
      <c r="K238" s="234" t="str">
        <f t="shared" si="97"/>
        <v>37</v>
      </c>
      <c r="L238" s="246">
        <v>0</v>
      </c>
      <c r="M238" s="246">
        <v>0</v>
      </c>
      <c r="N238" s="246">
        <v>0</v>
      </c>
      <c r="O238" s="246">
        <v>0</v>
      </c>
      <c r="P238" s="246">
        <v>0</v>
      </c>
      <c r="Q238" s="233">
        <f t="shared" si="93"/>
        <v>0</v>
      </c>
      <c r="R238" s="233">
        <f t="shared" si="91"/>
        <v>0</v>
      </c>
      <c r="S238" s="227"/>
      <c r="T238" s="227"/>
      <c r="U238" s="227"/>
      <c r="V238" s="227"/>
      <c r="W238" s="228"/>
      <c r="AB238" s="230"/>
      <c r="AE238" s="231"/>
      <c r="AG238" s="231"/>
      <c r="AI238" s="138"/>
      <c r="AJ238" s="231"/>
    </row>
    <row r="239" spans="1:36" s="229" customFormat="1" ht="15" x14ac:dyDescent="0.25">
      <c r="A239" s="196"/>
      <c r="B239" s="244"/>
      <c r="C239" s="245" t="s">
        <v>152</v>
      </c>
      <c r="D239" s="245" t="s">
        <v>308</v>
      </c>
      <c r="E239" s="245" t="s">
        <v>295</v>
      </c>
      <c r="F239" s="245" t="s">
        <v>369</v>
      </c>
      <c r="G239" s="245" t="s">
        <v>373</v>
      </c>
      <c r="H239" s="234" t="str">
        <f t="shared" si="94"/>
        <v>6121</v>
      </c>
      <c r="I239" s="234" t="str">
        <f t="shared" si="95"/>
        <v>2</v>
      </c>
      <c r="J239" s="234" t="str">
        <f t="shared" si="96"/>
        <v>1</v>
      </c>
      <c r="K239" s="234" t="str">
        <f t="shared" si="97"/>
        <v>37</v>
      </c>
      <c r="L239" s="246">
        <v>0</v>
      </c>
      <c r="M239" s="246">
        <v>0</v>
      </c>
      <c r="N239" s="246">
        <v>0</v>
      </c>
      <c r="O239" s="246">
        <v>0</v>
      </c>
      <c r="P239" s="246">
        <v>0</v>
      </c>
      <c r="Q239" s="233">
        <f t="shared" si="93"/>
        <v>0</v>
      </c>
      <c r="R239" s="233">
        <f t="shared" si="91"/>
        <v>0</v>
      </c>
      <c r="S239" s="227"/>
      <c r="T239" s="227"/>
      <c r="U239" s="227"/>
      <c r="V239" s="227"/>
      <c r="W239" s="228"/>
      <c r="AB239" s="230"/>
      <c r="AE239" s="231"/>
      <c r="AG239" s="231"/>
      <c r="AI239" s="138"/>
      <c r="AJ239" s="231"/>
    </row>
    <row r="240" spans="1:36" s="229" customFormat="1" ht="15" x14ac:dyDescent="0.25">
      <c r="A240" s="196"/>
      <c r="B240" s="244"/>
      <c r="C240" s="245" t="s">
        <v>152</v>
      </c>
      <c r="D240" s="245" t="s">
        <v>308</v>
      </c>
      <c r="E240" s="245" t="s">
        <v>295</v>
      </c>
      <c r="F240" s="245" t="s">
        <v>369</v>
      </c>
      <c r="G240" s="245" t="s">
        <v>374</v>
      </c>
      <c r="H240" s="234" t="str">
        <f t="shared" si="94"/>
        <v>6121</v>
      </c>
      <c r="I240" s="234" t="str">
        <f t="shared" si="95"/>
        <v>2</v>
      </c>
      <c r="J240" s="234" t="str">
        <f t="shared" si="96"/>
        <v>1</v>
      </c>
      <c r="K240" s="234" t="str">
        <f t="shared" si="97"/>
        <v>37</v>
      </c>
      <c r="L240" s="246">
        <v>0</v>
      </c>
      <c r="M240" s="246">
        <v>0</v>
      </c>
      <c r="N240" s="246">
        <v>0</v>
      </c>
      <c r="O240" s="246">
        <v>0</v>
      </c>
      <c r="P240" s="246">
        <v>0</v>
      </c>
      <c r="Q240" s="233">
        <f t="shared" si="93"/>
        <v>0</v>
      </c>
      <c r="R240" s="233">
        <f t="shared" si="91"/>
        <v>0</v>
      </c>
      <c r="S240" s="227"/>
      <c r="T240" s="227"/>
      <c r="U240" s="227"/>
      <c r="V240" s="227"/>
      <c r="W240" s="228"/>
      <c r="AB240" s="230"/>
      <c r="AE240" s="231"/>
      <c r="AG240" s="231"/>
      <c r="AI240" s="138"/>
      <c r="AJ240" s="231"/>
    </row>
    <row r="241" spans="1:36" s="229" customFormat="1" ht="15" x14ac:dyDescent="0.25">
      <c r="A241" s="196"/>
      <c r="B241" s="244"/>
      <c r="C241" s="245" t="s">
        <v>152</v>
      </c>
      <c r="D241" s="245" t="s">
        <v>308</v>
      </c>
      <c r="E241" s="245" t="s">
        <v>295</v>
      </c>
      <c r="F241" s="245" t="s">
        <v>369</v>
      </c>
      <c r="G241" s="245" t="s">
        <v>375</v>
      </c>
      <c r="H241" s="234" t="str">
        <f t="shared" si="94"/>
        <v>6121</v>
      </c>
      <c r="I241" s="234" t="str">
        <f t="shared" si="95"/>
        <v>2</v>
      </c>
      <c r="J241" s="234" t="str">
        <f t="shared" si="96"/>
        <v>1</v>
      </c>
      <c r="K241" s="234" t="str">
        <f t="shared" si="97"/>
        <v>37</v>
      </c>
      <c r="L241" s="246">
        <v>0</v>
      </c>
      <c r="M241" s="246">
        <v>0</v>
      </c>
      <c r="N241" s="246">
        <v>0</v>
      </c>
      <c r="O241" s="246">
        <v>0</v>
      </c>
      <c r="P241" s="246">
        <v>0</v>
      </c>
      <c r="Q241" s="233">
        <f t="shared" si="93"/>
        <v>0</v>
      </c>
      <c r="R241" s="233">
        <f t="shared" si="91"/>
        <v>0</v>
      </c>
      <c r="S241" s="227"/>
      <c r="T241" s="227"/>
      <c r="U241" s="227"/>
      <c r="V241" s="227"/>
      <c r="W241" s="228"/>
      <c r="AB241" s="230"/>
      <c r="AE241" s="231"/>
      <c r="AG241" s="231"/>
      <c r="AI241" s="138"/>
      <c r="AJ241" s="231"/>
    </row>
    <row r="242" spans="1:36" s="229" customFormat="1" ht="15" x14ac:dyDescent="0.25">
      <c r="A242" s="196"/>
      <c r="B242" s="244"/>
      <c r="C242" s="245" t="s">
        <v>152</v>
      </c>
      <c r="D242" s="245" t="s">
        <v>308</v>
      </c>
      <c r="E242" s="245" t="s">
        <v>295</v>
      </c>
      <c r="F242" s="245" t="s">
        <v>369</v>
      </c>
      <c r="G242" s="245" t="s">
        <v>376</v>
      </c>
      <c r="H242" s="234" t="str">
        <f t="shared" si="94"/>
        <v>6121</v>
      </c>
      <c r="I242" s="234" t="str">
        <f t="shared" si="95"/>
        <v>2</v>
      </c>
      <c r="J242" s="234" t="str">
        <f t="shared" si="96"/>
        <v>1</v>
      </c>
      <c r="K242" s="234" t="str">
        <f t="shared" si="97"/>
        <v>37</v>
      </c>
      <c r="L242" s="246">
        <v>0</v>
      </c>
      <c r="M242" s="246">
        <v>0</v>
      </c>
      <c r="N242" s="246">
        <v>0</v>
      </c>
      <c r="O242" s="246">
        <v>0</v>
      </c>
      <c r="P242" s="246">
        <v>0</v>
      </c>
      <c r="Q242" s="233">
        <f t="shared" si="93"/>
        <v>0</v>
      </c>
      <c r="R242" s="233">
        <f t="shared" si="91"/>
        <v>0</v>
      </c>
      <c r="S242" s="227"/>
      <c r="T242" s="227"/>
      <c r="U242" s="227"/>
      <c r="V242" s="227"/>
      <c r="W242" s="228"/>
      <c r="AB242" s="230"/>
      <c r="AE242" s="231"/>
      <c r="AG242" s="231"/>
      <c r="AI242" s="138"/>
      <c r="AJ242" s="231"/>
    </row>
    <row r="243" spans="1:36" s="229" customFormat="1" ht="15" x14ac:dyDescent="0.25">
      <c r="A243" s="196"/>
      <c r="B243" s="244"/>
      <c r="C243" s="245" t="s">
        <v>152</v>
      </c>
      <c r="D243" s="245" t="s">
        <v>386</v>
      </c>
      <c r="E243" s="245" t="s">
        <v>295</v>
      </c>
      <c r="F243" s="245" t="s">
        <v>369</v>
      </c>
      <c r="G243" s="245" t="s">
        <v>370</v>
      </c>
      <c r="H243" s="234" t="str">
        <f t="shared" si="94"/>
        <v>6121</v>
      </c>
      <c r="I243" s="234" t="str">
        <f t="shared" si="95"/>
        <v>2</v>
      </c>
      <c r="J243" s="234" t="str">
        <f t="shared" si="96"/>
        <v>1</v>
      </c>
      <c r="K243" s="234" t="str">
        <f t="shared" si="97"/>
        <v>37</v>
      </c>
      <c r="L243" s="246">
        <v>0</v>
      </c>
      <c r="M243" s="246">
        <v>726000</v>
      </c>
      <c r="N243" s="246">
        <v>726000</v>
      </c>
      <c r="O243" s="246">
        <v>0</v>
      </c>
      <c r="P243" s="246">
        <v>0</v>
      </c>
      <c r="Q243" s="233">
        <f t="shared" ref="Q243:Q267" si="98">+O243+P243</f>
        <v>0</v>
      </c>
      <c r="R243" s="233">
        <f t="shared" ref="R243:R267" si="99">+Q243</f>
        <v>0</v>
      </c>
      <c r="S243" s="227"/>
      <c r="T243" s="227"/>
      <c r="U243" s="227"/>
      <c r="V243" s="227"/>
      <c r="W243" s="228"/>
      <c r="AB243" s="230"/>
      <c r="AE243" s="231"/>
      <c r="AG243" s="231"/>
      <c r="AI243" s="138"/>
      <c r="AJ243" s="231"/>
    </row>
    <row r="244" spans="1:36" s="229" customFormat="1" ht="15" x14ac:dyDescent="0.25">
      <c r="A244" s="196"/>
      <c r="B244" s="244"/>
      <c r="C244" s="245" t="s">
        <v>152</v>
      </c>
      <c r="D244" s="245" t="s">
        <v>386</v>
      </c>
      <c r="E244" s="245" t="s">
        <v>295</v>
      </c>
      <c r="F244" s="245" t="s">
        <v>369</v>
      </c>
      <c r="G244" s="245" t="s">
        <v>371</v>
      </c>
      <c r="H244" s="234" t="str">
        <f t="shared" si="94"/>
        <v>6121</v>
      </c>
      <c r="I244" s="234" t="str">
        <f t="shared" si="95"/>
        <v>2</v>
      </c>
      <c r="J244" s="234" t="str">
        <f t="shared" si="96"/>
        <v>1</v>
      </c>
      <c r="K244" s="234" t="str">
        <f t="shared" si="97"/>
        <v>37</v>
      </c>
      <c r="L244" s="246">
        <v>0</v>
      </c>
      <c r="M244" s="246">
        <v>1452000</v>
      </c>
      <c r="N244" s="246">
        <v>352065.5</v>
      </c>
      <c r="O244" s="246">
        <v>0</v>
      </c>
      <c r="P244" s="246">
        <v>0</v>
      </c>
      <c r="Q244" s="233">
        <f t="shared" si="98"/>
        <v>0</v>
      </c>
      <c r="R244" s="233">
        <f t="shared" si="99"/>
        <v>0</v>
      </c>
      <c r="S244" s="227"/>
      <c r="T244" s="227"/>
      <c r="U244" s="227"/>
      <c r="V244" s="227"/>
      <c r="W244" s="228"/>
      <c r="AB244" s="230"/>
      <c r="AE244" s="231"/>
      <c r="AG244" s="231"/>
      <c r="AI244" s="138"/>
      <c r="AJ244" s="231"/>
    </row>
    <row r="245" spans="1:36" s="229" customFormat="1" ht="15" x14ac:dyDescent="0.25">
      <c r="A245" s="196"/>
      <c r="B245" s="244"/>
      <c r="C245" s="245" t="s">
        <v>152</v>
      </c>
      <c r="D245" s="245" t="s">
        <v>386</v>
      </c>
      <c r="E245" s="245" t="s">
        <v>295</v>
      </c>
      <c r="F245" s="245" t="s">
        <v>369</v>
      </c>
      <c r="G245" s="245" t="s">
        <v>372</v>
      </c>
      <c r="H245" s="234" t="str">
        <f t="shared" si="94"/>
        <v>6121</v>
      </c>
      <c r="I245" s="234" t="str">
        <f t="shared" si="95"/>
        <v>2</v>
      </c>
      <c r="J245" s="234" t="str">
        <f t="shared" si="96"/>
        <v>1</v>
      </c>
      <c r="K245" s="234" t="str">
        <f t="shared" si="97"/>
        <v>37</v>
      </c>
      <c r="L245" s="246">
        <v>0</v>
      </c>
      <c r="M245" s="246">
        <v>2178000</v>
      </c>
      <c r="N245" s="246">
        <v>352065.5</v>
      </c>
      <c r="O245" s="246">
        <v>0</v>
      </c>
      <c r="P245" s="246">
        <v>0</v>
      </c>
      <c r="Q245" s="233">
        <f t="shared" si="98"/>
        <v>0</v>
      </c>
      <c r="R245" s="233">
        <f t="shared" si="99"/>
        <v>0</v>
      </c>
      <c r="S245" s="227"/>
      <c r="T245" s="227"/>
      <c r="U245" s="227"/>
      <c r="V245" s="227"/>
      <c r="W245" s="228"/>
      <c r="AB245" s="230"/>
      <c r="AE245" s="231"/>
      <c r="AG245" s="231"/>
      <c r="AI245" s="138"/>
      <c r="AJ245" s="231"/>
    </row>
    <row r="246" spans="1:36" s="229" customFormat="1" ht="15" x14ac:dyDescent="0.25">
      <c r="A246" s="196"/>
      <c r="B246" s="244"/>
      <c r="C246" s="245" t="s">
        <v>152</v>
      </c>
      <c r="D246" s="245" t="s">
        <v>386</v>
      </c>
      <c r="E246" s="245" t="s">
        <v>295</v>
      </c>
      <c r="F246" s="245" t="s">
        <v>369</v>
      </c>
      <c r="G246" s="245" t="s">
        <v>373</v>
      </c>
      <c r="H246" s="234" t="str">
        <f t="shared" si="94"/>
        <v>6121</v>
      </c>
      <c r="I246" s="234" t="str">
        <f t="shared" si="95"/>
        <v>2</v>
      </c>
      <c r="J246" s="234" t="str">
        <f t="shared" si="96"/>
        <v>1</v>
      </c>
      <c r="K246" s="234" t="str">
        <f t="shared" si="97"/>
        <v>37</v>
      </c>
      <c r="L246" s="246">
        <v>0</v>
      </c>
      <c r="M246" s="246">
        <v>2178000</v>
      </c>
      <c r="N246" s="246">
        <v>352066.5</v>
      </c>
      <c r="O246" s="246">
        <v>0</v>
      </c>
      <c r="P246" s="246">
        <v>0</v>
      </c>
      <c r="Q246" s="233">
        <f t="shared" si="98"/>
        <v>0</v>
      </c>
      <c r="R246" s="233">
        <f t="shared" si="99"/>
        <v>0</v>
      </c>
      <c r="S246" s="227"/>
      <c r="T246" s="227"/>
      <c r="U246" s="227"/>
      <c r="V246" s="227"/>
      <c r="W246" s="228"/>
      <c r="AB246" s="230"/>
      <c r="AE246" s="231"/>
      <c r="AG246" s="231"/>
      <c r="AI246" s="138"/>
      <c r="AJ246" s="231"/>
    </row>
    <row r="247" spans="1:36" s="229" customFormat="1" ht="15" x14ac:dyDescent="0.25">
      <c r="A247" s="196"/>
      <c r="B247" s="244"/>
      <c r="C247" s="245" t="s">
        <v>152</v>
      </c>
      <c r="D247" s="245" t="s">
        <v>386</v>
      </c>
      <c r="E247" s="245" t="s">
        <v>295</v>
      </c>
      <c r="F247" s="245" t="s">
        <v>369</v>
      </c>
      <c r="G247" s="245" t="s">
        <v>374</v>
      </c>
      <c r="H247" s="234" t="str">
        <f t="shared" si="94"/>
        <v>6121</v>
      </c>
      <c r="I247" s="234" t="str">
        <f t="shared" si="95"/>
        <v>2</v>
      </c>
      <c r="J247" s="234" t="str">
        <f t="shared" si="96"/>
        <v>1</v>
      </c>
      <c r="K247" s="234" t="str">
        <f t="shared" si="97"/>
        <v>37</v>
      </c>
      <c r="L247" s="246">
        <v>0</v>
      </c>
      <c r="M247" s="246">
        <v>2178000</v>
      </c>
      <c r="N247" s="246">
        <v>352066.5</v>
      </c>
      <c r="O247" s="246">
        <v>0</v>
      </c>
      <c r="P247" s="246">
        <v>0</v>
      </c>
      <c r="Q247" s="233">
        <f t="shared" si="98"/>
        <v>0</v>
      </c>
      <c r="R247" s="233">
        <f t="shared" si="99"/>
        <v>0</v>
      </c>
      <c r="S247" s="227"/>
      <c r="T247" s="227"/>
      <c r="U247" s="227"/>
      <c r="V247" s="227"/>
      <c r="W247" s="228"/>
      <c r="AB247" s="230"/>
      <c r="AE247" s="231"/>
      <c r="AG247" s="231"/>
      <c r="AI247" s="138"/>
      <c r="AJ247" s="231"/>
    </row>
    <row r="248" spans="1:36" s="229" customFormat="1" ht="15" x14ac:dyDescent="0.25">
      <c r="A248" s="196"/>
      <c r="B248" s="244"/>
      <c r="C248" s="245" t="s">
        <v>152</v>
      </c>
      <c r="D248" s="245" t="s">
        <v>386</v>
      </c>
      <c r="E248" s="245" t="s">
        <v>295</v>
      </c>
      <c r="F248" s="245" t="s">
        <v>369</v>
      </c>
      <c r="G248" s="245" t="s">
        <v>375</v>
      </c>
      <c r="H248" s="234" t="str">
        <f t="shared" si="94"/>
        <v>6121</v>
      </c>
      <c r="I248" s="234" t="str">
        <f t="shared" si="95"/>
        <v>2</v>
      </c>
      <c r="J248" s="234" t="str">
        <f t="shared" si="96"/>
        <v>1</v>
      </c>
      <c r="K248" s="234" t="str">
        <f t="shared" si="97"/>
        <v>37</v>
      </c>
      <c r="L248" s="246">
        <v>0</v>
      </c>
      <c r="M248" s="246">
        <v>2178000</v>
      </c>
      <c r="N248" s="246">
        <v>352066.5</v>
      </c>
      <c r="O248" s="246">
        <v>0</v>
      </c>
      <c r="P248" s="246">
        <v>0</v>
      </c>
      <c r="Q248" s="233">
        <f t="shared" si="98"/>
        <v>0</v>
      </c>
      <c r="R248" s="233">
        <f t="shared" si="99"/>
        <v>0</v>
      </c>
      <c r="S248" s="227"/>
      <c r="T248" s="227"/>
      <c r="U248" s="227"/>
      <c r="V248" s="227"/>
      <c r="W248" s="228"/>
      <c r="AB248" s="230"/>
      <c r="AE248" s="231"/>
      <c r="AG248" s="231"/>
      <c r="AI248" s="138"/>
      <c r="AJ248" s="231"/>
    </row>
    <row r="249" spans="1:36" s="229" customFormat="1" ht="15" x14ac:dyDescent="0.25">
      <c r="A249" s="196"/>
      <c r="B249" s="244"/>
      <c r="C249" s="245" t="s">
        <v>152</v>
      </c>
      <c r="D249" s="245" t="s">
        <v>386</v>
      </c>
      <c r="E249" s="245" t="s">
        <v>295</v>
      </c>
      <c r="F249" s="245" t="s">
        <v>369</v>
      </c>
      <c r="G249" s="245" t="s">
        <v>376</v>
      </c>
      <c r="H249" s="234" t="str">
        <f t="shared" si="94"/>
        <v>6121</v>
      </c>
      <c r="I249" s="234" t="str">
        <f t="shared" si="95"/>
        <v>2</v>
      </c>
      <c r="J249" s="234" t="str">
        <f t="shared" si="96"/>
        <v>1</v>
      </c>
      <c r="K249" s="234" t="str">
        <f t="shared" si="97"/>
        <v>37</v>
      </c>
      <c r="L249" s="246">
        <v>0</v>
      </c>
      <c r="M249" s="246">
        <v>2178000</v>
      </c>
      <c r="N249" s="246">
        <v>352066.5</v>
      </c>
      <c r="O249" s="246">
        <v>0</v>
      </c>
      <c r="P249" s="246">
        <v>0</v>
      </c>
      <c r="Q249" s="233">
        <f t="shared" si="98"/>
        <v>0</v>
      </c>
      <c r="R249" s="233">
        <f t="shared" si="99"/>
        <v>0</v>
      </c>
      <c r="S249" s="227"/>
      <c r="T249" s="227"/>
      <c r="U249" s="227"/>
      <c r="V249" s="227"/>
      <c r="W249" s="228"/>
      <c r="AB249" s="230"/>
      <c r="AE249" s="231"/>
      <c r="AG249" s="231"/>
      <c r="AI249" s="138"/>
      <c r="AJ249" s="231"/>
    </row>
    <row r="250" spans="1:36" s="229" customFormat="1" ht="15" x14ac:dyDescent="0.25">
      <c r="A250" s="196"/>
      <c r="B250" s="244"/>
      <c r="C250" s="245" t="s">
        <v>152</v>
      </c>
      <c r="D250" s="245" t="s">
        <v>308</v>
      </c>
      <c r="E250" s="245" t="s">
        <v>295</v>
      </c>
      <c r="F250" s="245" t="s">
        <v>347</v>
      </c>
      <c r="G250" s="245" t="s">
        <v>358</v>
      </c>
      <c r="H250" s="234" t="str">
        <f t="shared" si="94"/>
        <v>6141</v>
      </c>
      <c r="I250" s="234" t="str">
        <f t="shared" si="95"/>
        <v>2</v>
      </c>
      <c r="J250" s="234" t="str">
        <f t="shared" si="96"/>
        <v>1</v>
      </c>
      <c r="K250" s="234" t="str">
        <f t="shared" si="97"/>
        <v>58</v>
      </c>
      <c r="L250" s="246">
        <v>45000000</v>
      </c>
      <c r="M250" s="246">
        <v>36960000</v>
      </c>
      <c r="N250" s="246">
        <v>0</v>
      </c>
      <c r="O250" s="246">
        <v>0</v>
      </c>
      <c r="P250" s="246">
        <v>0</v>
      </c>
      <c r="Q250" s="233">
        <f t="shared" si="98"/>
        <v>0</v>
      </c>
      <c r="R250" s="233">
        <f t="shared" si="99"/>
        <v>0</v>
      </c>
      <c r="S250" s="227"/>
      <c r="T250" s="227"/>
      <c r="U250" s="227"/>
      <c r="V250" s="227"/>
      <c r="W250" s="228"/>
      <c r="AB250" s="230"/>
      <c r="AE250" s="231"/>
      <c r="AG250" s="231"/>
      <c r="AI250" s="138"/>
      <c r="AJ250" s="231"/>
    </row>
    <row r="251" spans="1:36" s="229" customFormat="1" ht="15" x14ac:dyDescent="0.25">
      <c r="A251" s="196"/>
      <c r="B251" s="244"/>
      <c r="C251" s="245" t="s">
        <v>152</v>
      </c>
      <c r="D251" s="245" t="s">
        <v>308</v>
      </c>
      <c r="E251" s="245" t="s">
        <v>295</v>
      </c>
      <c r="F251" s="245" t="s">
        <v>347</v>
      </c>
      <c r="G251" s="245" t="s">
        <v>377</v>
      </c>
      <c r="H251" s="234" t="str">
        <f t="shared" si="94"/>
        <v>6141</v>
      </c>
      <c r="I251" s="234" t="str">
        <f t="shared" si="95"/>
        <v>2</v>
      </c>
      <c r="J251" s="234" t="str">
        <f t="shared" si="96"/>
        <v>1</v>
      </c>
      <c r="K251" s="234" t="str">
        <f t="shared" si="97"/>
        <v>58</v>
      </c>
      <c r="L251" s="246">
        <v>0</v>
      </c>
      <c r="M251" s="246">
        <v>4200000</v>
      </c>
      <c r="N251" s="246">
        <v>2910000</v>
      </c>
      <c r="O251" s="246">
        <v>0</v>
      </c>
      <c r="P251" s="246">
        <v>0</v>
      </c>
      <c r="Q251" s="233">
        <f t="shared" si="98"/>
        <v>0</v>
      </c>
      <c r="R251" s="233">
        <f t="shared" si="99"/>
        <v>0</v>
      </c>
      <c r="S251" s="227"/>
      <c r="T251" s="227"/>
      <c r="U251" s="227"/>
      <c r="V251" s="227"/>
      <c r="W251" s="228"/>
      <c r="AB251" s="230"/>
      <c r="AE251" s="231"/>
      <c r="AG251" s="231"/>
      <c r="AI251" s="138"/>
      <c r="AJ251" s="231"/>
    </row>
    <row r="252" spans="1:36" s="229" customFormat="1" ht="15" x14ac:dyDescent="0.25">
      <c r="A252" s="196"/>
      <c r="B252" s="244"/>
      <c r="C252" s="245" t="s">
        <v>152</v>
      </c>
      <c r="D252" s="245" t="s">
        <v>308</v>
      </c>
      <c r="E252" s="245" t="s">
        <v>295</v>
      </c>
      <c r="F252" s="245" t="s">
        <v>345</v>
      </c>
      <c r="G252" s="245" t="s">
        <v>353</v>
      </c>
      <c r="H252" s="234" t="str">
        <f t="shared" si="94"/>
        <v>6121</v>
      </c>
      <c r="I252" s="234" t="str">
        <f t="shared" si="95"/>
        <v>2</v>
      </c>
      <c r="J252" s="234" t="str">
        <f t="shared" si="96"/>
        <v>1</v>
      </c>
      <c r="K252" s="234" t="str">
        <f t="shared" si="97"/>
        <v>A7</v>
      </c>
      <c r="L252" s="246">
        <v>18922625</v>
      </c>
      <c r="M252" s="246">
        <v>5854625</v>
      </c>
      <c r="N252" s="246">
        <v>0</v>
      </c>
      <c r="O252" s="246">
        <v>0</v>
      </c>
      <c r="P252" s="246">
        <v>0</v>
      </c>
      <c r="Q252" s="233">
        <f t="shared" si="98"/>
        <v>0</v>
      </c>
      <c r="R252" s="233">
        <f t="shared" si="99"/>
        <v>0</v>
      </c>
      <c r="S252" s="227"/>
      <c r="T252" s="227"/>
      <c r="U252" s="227"/>
      <c r="V252" s="227"/>
      <c r="W252" s="228"/>
      <c r="AB252" s="230"/>
      <c r="AE252" s="231"/>
      <c r="AG252" s="231"/>
      <c r="AI252" s="138"/>
      <c r="AJ252" s="231"/>
    </row>
    <row r="253" spans="1:36" s="229" customFormat="1" ht="15" x14ac:dyDescent="0.25">
      <c r="A253" s="196"/>
      <c r="B253" s="244"/>
      <c r="C253" s="245" t="s">
        <v>152</v>
      </c>
      <c r="D253" s="245" t="s">
        <v>308</v>
      </c>
      <c r="E253" s="245" t="s">
        <v>295</v>
      </c>
      <c r="F253" s="245" t="s">
        <v>345</v>
      </c>
      <c r="G253" s="245" t="s">
        <v>354</v>
      </c>
      <c r="H253" s="234" t="str">
        <f t="shared" si="94"/>
        <v>6121</v>
      </c>
      <c r="I253" s="234" t="str">
        <f t="shared" si="95"/>
        <v>2</v>
      </c>
      <c r="J253" s="234" t="str">
        <f t="shared" si="96"/>
        <v>1</v>
      </c>
      <c r="K253" s="234" t="str">
        <f t="shared" si="97"/>
        <v>A7</v>
      </c>
      <c r="L253" s="246">
        <v>40000000</v>
      </c>
      <c r="M253" s="246">
        <v>31310000</v>
      </c>
      <c r="N253" s="246">
        <v>0</v>
      </c>
      <c r="O253" s="246">
        <v>0</v>
      </c>
      <c r="P253" s="246">
        <v>0</v>
      </c>
      <c r="Q253" s="233">
        <f t="shared" si="98"/>
        <v>0</v>
      </c>
      <c r="R253" s="233">
        <f t="shared" si="99"/>
        <v>0</v>
      </c>
      <c r="S253" s="227"/>
      <c r="T253" s="227"/>
      <c r="U253" s="227"/>
      <c r="V253" s="227"/>
      <c r="W253" s="228"/>
      <c r="AB253" s="230"/>
      <c r="AE253" s="231"/>
      <c r="AG253" s="231"/>
      <c r="AI253" s="138"/>
      <c r="AJ253" s="231"/>
    </row>
    <row r="254" spans="1:36" s="229" customFormat="1" ht="15" x14ac:dyDescent="0.25">
      <c r="A254" s="196"/>
      <c r="B254" s="244"/>
      <c r="C254" s="245" t="s">
        <v>152</v>
      </c>
      <c r="D254" s="245" t="s">
        <v>308</v>
      </c>
      <c r="E254" s="245" t="s">
        <v>295</v>
      </c>
      <c r="F254" s="245" t="s">
        <v>345</v>
      </c>
      <c r="G254" s="245" t="s">
        <v>378</v>
      </c>
      <c r="H254" s="234" t="str">
        <f t="shared" si="94"/>
        <v>6121</v>
      </c>
      <c r="I254" s="234" t="str">
        <f t="shared" si="95"/>
        <v>2</v>
      </c>
      <c r="J254" s="234" t="str">
        <f t="shared" si="96"/>
        <v>1</v>
      </c>
      <c r="K254" s="234" t="str">
        <f t="shared" si="97"/>
        <v>A7</v>
      </c>
      <c r="L254" s="246">
        <v>0</v>
      </c>
      <c r="M254" s="246">
        <v>1500000</v>
      </c>
      <c r="N254" s="246">
        <v>1500000</v>
      </c>
      <c r="O254" s="246">
        <v>0</v>
      </c>
      <c r="P254" s="246">
        <v>0</v>
      </c>
      <c r="Q254" s="233">
        <f t="shared" si="98"/>
        <v>0</v>
      </c>
      <c r="R254" s="233">
        <f t="shared" si="99"/>
        <v>0</v>
      </c>
      <c r="S254" s="227"/>
      <c r="T254" s="227"/>
      <c r="U254" s="227"/>
      <c r="V254" s="227"/>
      <c r="W254" s="228"/>
      <c r="AB254" s="230"/>
      <c r="AE254" s="231"/>
      <c r="AG254" s="231"/>
      <c r="AI254" s="138"/>
      <c r="AJ254" s="231"/>
    </row>
    <row r="255" spans="1:36" s="229" customFormat="1" ht="15" x14ac:dyDescent="0.25">
      <c r="A255" s="196"/>
      <c r="B255" s="244"/>
      <c r="C255" s="245" t="s">
        <v>152</v>
      </c>
      <c r="D255" s="245" t="s">
        <v>308</v>
      </c>
      <c r="E255" s="245" t="s">
        <v>295</v>
      </c>
      <c r="F255" s="245" t="s">
        <v>345</v>
      </c>
      <c r="G255" s="245" t="s">
        <v>379</v>
      </c>
      <c r="H255" s="234" t="str">
        <f t="shared" si="94"/>
        <v>6121</v>
      </c>
      <c r="I255" s="234" t="str">
        <f t="shared" si="95"/>
        <v>2</v>
      </c>
      <c r="J255" s="234" t="str">
        <f t="shared" si="96"/>
        <v>1</v>
      </c>
      <c r="K255" s="234" t="str">
        <f t="shared" si="97"/>
        <v>A7</v>
      </c>
      <c r="L255" s="246">
        <v>0</v>
      </c>
      <c r="M255" s="246">
        <v>300000</v>
      </c>
      <c r="N255" s="246">
        <v>300000</v>
      </c>
      <c r="O255" s="246">
        <v>0</v>
      </c>
      <c r="P255" s="246">
        <v>0</v>
      </c>
      <c r="Q255" s="233">
        <f t="shared" si="98"/>
        <v>0</v>
      </c>
      <c r="R255" s="233">
        <f t="shared" si="99"/>
        <v>0</v>
      </c>
      <c r="S255" s="227"/>
      <c r="T255" s="227"/>
      <c r="U255" s="227"/>
      <c r="V255" s="227"/>
      <c r="W255" s="228"/>
      <c r="AB255" s="230"/>
      <c r="AE255" s="231"/>
      <c r="AG255" s="231"/>
      <c r="AI255" s="138"/>
      <c r="AJ255" s="231"/>
    </row>
    <row r="256" spans="1:36" s="229" customFormat="1" ht="15" x14ac:dyDescent="0.25">
      <c r="A256" s="196"/>
      <c r="B256" s="244"/>
      <c r="C256" s="245" t="s">
        <v>152</v>
      </c>
      <c r="D256" s="245" t="s">
        <v>308</v>
      </c>
      <c r="E256" s="245" t="s">
        <v>295</v>
      </c>
      <c r="F256" s="245" t="s">
        <v>345</v>
      </c>
      <c r="G256" s="245" t="s">
        <v>380</v>
      </c>
      <c r="H256" s="234" t="str">
        <f t="shared" si="94"/>
        <v>6121</v>
      </c>
      <c r="I256" s="234" t="str">
        <f t="shared" si="95"/>
        <v>2</v>
      </c>
      <c r="J256" s="234" t="str">
        <f t="shared" si="96"/>
        <v>1</v>
      </c>
      <c r="K256" s="234" t="str">
        <f t="shared" si="97"/>
        <v>A7</v>
      </c>
      <c r="L256" s="246">
        <v>0</v>
      </c>
      <c r="M256" s="246">
        <v>4770000</v>
      </c>
      <c r="N256" s="246">
        <v>4070151.1100000003</v>
      </c>
      <c r="O256" s="246">
        <v>0</v>
      </c>
      <c r="P256" s="246">
        <v>0</v>
      </c>
      <c r="Q256" s="233">
        <f t="shared" si="98"/>
        <v>0</v>
      </c>
      <c r="R256" s="233">
        <f t="shared" si="99"/>
        <v>0</v>
      </c>
      <c r="S256" s="227"/>
      <c r="T256" s="227"/>
      <c r="U256" s="227"/>
      <c r="V256" s="227"/>
      <c r="W256" s="228"/>
      <c r="AB256" s="230"/>
      <c r="AE256" s="231"/>
      <c r="AG256" s="231"/>
      <c r="AI256" s="138"/>
      <c r="AJ256" s="231"/>
    </row>
    <row r="257" spans="1:36" s="229" customFormat="1" ht="15" x14ac:dyDescent="0.25">
      <c r="A257" s="196"/>
      <c r="B257" s="244"/>
      <c r="C257" s="245" t="s">
        <v>152</v>
      </c>
      <c r="D257" s="245" t="s">
        <v>308</v>
      </c>
      <c r="E257" s="245" t="s">
        <v>295</v>
      </c>
      <c r="F257" s="245" t="s">
        <v>345</v>
      </c>
      <c r="G257" s="245" t="s">
        <v>387</v>
      </c>
      <c r="H257" s="234" t="str">
        <f t="shared" si="94"/>
        <v>6121</v>
      </c>
      <c r="I257" s="234" t="str">
        <f t="shared" si="95"/>
        <v>2</v>
      </c>
      <c r="J257" s="234" t="str">
        <f t="shared" si="96"/>
        <v>1</v>
      </c>
      <c r="K257" s="234" t="str">
        <f t="shared" si="97"/>
        <v>A7</v>
      </c>
      <c r="L257" s="246">
        <v>0</v>
      </c>
      <c r="M257" s="246">
        <v>2120000</v>
      </c>
      <c r="N257" s="246">
        <v>0</v>
      </c>
      <c r="O257" s="246">
        <v>0</v>
      </c>
      <c r="P257" s="246">
        <v>0</v>
      </c>
      <c r="Q257" s="233">
        <f t="shared" si="98"/>
        <v>0</v>
      </c>
      <c r="R257" s="233">
        <f t="shared" si="99"/>
        <v>0</v>
      </c>
      <c r="S257" s="227"/>
      <c r="T257" s="227"/>
      <c r="U257" s="227"/>
      <c r="V257" s="227"/>
      <c r="W257" s="228"/>
      <c r="AB257" s="230"/>
      <c r="AE257" s="231"/>
      <c r="AG257" s="231"/>
      <c r="AI257" s="138"/>
      <c r="AJ257" s="231"/>
    </row>
    <row r="258" spans="1:36" s="229" customFormat="1" ht="15" x14ac:dyDescent="0.25">
      <c r="A258" s="196"/>
      <c r="B258" s="244"/>
      <c r="C258" s="245" t="s">
        <v>152</v>
      </c>
      <c r="D258" s="245" t="s">
        <v>311</v>
      </c>
      <c r="E258" s="245" t="s">
        <v>295</v>
      </c>
      <c r="F258" s="245" t="s">
        <v>346</v>
      </c>
      <c r="G258" s="245" t="s">
        <v>355</v>
      </c>
      <c r="H258" s="234" t="str">
        <f t="shared" si="94"/>
        <v>6141</v>
      </c>
      <c r="I258" s="234" t="str">
        <f t="shared" si="95"/>
        <v>2</v>
      </c>
      <c r="J258" s="234" t="str">
        <f t="shared" si="96"/>
        <v>1</v>
      </c>
      <c r="K258" s="234" t="str">
        <f t="shared" si="97"/>
        <v>A7</v>
      </c>
      <c r="L258" s="246">
        <v>3000000</v>
      </c>
      <c r="M258" s="246">
        <v>3000000</v>
      </c>
      <c r="N258" s="246">
        <v>450000</v>
      </c>
      <c r="O258" s="246">
        <v>0</v>
      </c>
      <c r="P258" s="246">
        <v>0</v>
      </c>
      <c r="Q258" s="233">
        <f t="shared" si="98"/>
        <v>0</v>
      </c>
      <c r="R258" s="233">
        <f t="shared" si="99"/>
        <v>0</v>
      </c>
      <c r="S258" s="227"/>
      <c r="T258" s="227"/>
      <c r="U258" s="227"/>
      <c r="V258" s="227"/>
      <c r="W258" s="228"/>
      <c r="AB258" s="230"/>
      <c r="AE258" s="231"/>
      <c r="AG258" s="231"/>
      <c r="AI258" s="138"/>
      <c r="AJ258" s="231"/>
    </row>
    <row r="259" spans="1:36" s="229" customFormat="1" ht="15" x14ac:dyDescent="0.25">
      <c r="A259" s="196"/>
      <c r="B259" s="244"/>
      <c r="C259" s="245" t="s">
        <v>152</v>
      </c>
      <c r="D259" s="245" t="s">
        <v>311</v>
      </c>
      <c r="E259" s="245" t="s">
        <v>295</v>
      </c>
      <c r="F259" s="245" t="s">
        <v>346</v>
      </c>
      <c r="G259" s="245" t="s">
        <v>356</v>
      </c>
      <c r="H259" s="234" t="str">
        <f t="shared" si="94"/>
        <v>6141</v>
      </c>
      <c r="I259" s="234" t="str">
        <f t="shared" si="95"/>
        <v>2</v>
      </c>
      <c r="J259" s="234" t="str">
        <f t="shared" si="96"/>
        <v>1</v>
      </c>
      <c r="K259" s="234" t="str">
        <f t="shared" si="97"/>
        <v>A7</v>
      </c>
      <c r="L259" s="246">
        <v>10000000</v>
      </c>
      <c r="M259" s="246">
        <v>10000000</v>
      </c>
      <c r="N259" s="246">
        <v>1500000</v>
      </c>
      <c r="O259" s="246">
        <v>0</v>
      </c>
      <c r="P259" s="246">
        <v>0</v>
      </c>
      <c r="Q259" s="233">
        <f t="shared" si="98"/>
        <v>0</v>
      </c>
      <c r="R259" s="233">
        <f t="shared" si="99"/>
        <v>0</v>
      </c>
      <c r="S259" s="227"/>
      <c r="T259" s="227"/>
      <c r="U259" s="227"/>
      <c r="V259" s="227"/>
      <c r="W259" s="228"/>
      <c r="AB259" s="230"/>
      <c r="AE259" s="231"/>
      <c r="AG259" s="231"/>
      <c r="AI259" s="138"/>
      <c r="AJ259" s="231"/>
    </row>
    <row r="260" spans="1:36" s="229" customFormat="1" ht="15" x14ac:dyDescent="0.25">
      <c r="A260" s="196"/>
      <c r="B260" s="244"/>
      <c r="C260" s="245" t="s">
        <v>152</v>
      </c>
      <c r="D260" s="245" t="s">
        <v>311</v>
      </c>
      <c r="E260" s="245" t="s">
        <v>295</v>
      </c>
      <c r="F260" s="245" t="s">
        <v>346</v>
      </c>
      <c r="G260" s="245" t="s">
        <v>357</v>
      </c>
      <c r="H260" s="234" t="str">
        <f t="shared" si="94"/>
        <v>6141</v>
      </c>
      <c r="I260" s="234" t="str">
        <f t="shared" si="95"/>
        <v>2</v>
      </c>
      <c r="J260" s="234" t="str">
        <f t="shared" si="96"/>
        <v>1</v>
      </c>
      <c r="K260" s="234" t="str">
        <f t="shared" si="97"/>
        <v>A7</v>
      </c>
      <c r="L260" s="246">
        <v>10000000</v>
      </c>
      <c r="M260" s="246">
        <v>8800000</v>
      </c>
      <c r="N260" s="246">
        <v>300000</v>
      </c>
      <c r="O260" s="246">
        <v>0</v>
      </c>
      <c r="P260" s="246">
        <v>0</v>
      </c>
      <c r="Q260" s="233">
        <f t="shared" si="98"/>
        <v>0</v>
      </c>
      <c r="R260" s="233">
        <f t="shared" si="99"/>
        <v>0</v>
      </c>
      <c r="S260" s="227"/>
      <c r="T260" s="227"/>
      <c r="U260" s="227"/>
      <c r="V260" s="227"/>
      <c r="W260" s="228"/>
      <c r="AB260" s="230"/>
      <c r="AE260" s="231"/>
      <c r="AG260" s="231"/>
      <c r="AI260" s="138"/>
      <c r="AJ260" s="231"/>
    </row>
    <row r="261" spans="1:36" s="229" customFormat="1" ht="15" x14ac:dyDescent="0.25">
      <c r="A261" s="196"/>
      <c r="B261" s="244"/>
      <c r="C261" s="245" t="s">
        <v>152</v>
      </c>
      <c r="D261" s="245" t="s">
        <v>311</v>
      </c>
      <c r="E261" s="245" t="s">
        <v>295</v>
      </c>
      <c r="F261" s="245" t="s">
        <v>346</v>
      </c>
      <c r="G261" s="245" t="s">
        <v>381</v>
      </c>
      <c r="H261" s="234" t="str">
        <f t="shared" si="94"/>
        <v>6141</v>
      </c>
      <c r="I261" s="234" t="str">
        <f t="shared" si="95"/>
        <v>2</v>
      </c>
      <c r="J261" s="234" t="str">
        <f t="shared" si="96"/>
        <v>1</v>
      </c>
      <c r="K261" s="234" t="str">
        <f t="shared" si="97"/>
        <v>A7</v>
      </c>
      <c r="L261" s="246">
        <v>0</v>
      </c>
      <c r="M261" s="246">
        <v>1200000</v>
      </c>
      <c r="N261" s="246">
        <v>1200000</v>
      </c>
      <c r="O261" s="246">
        <v>0</v>
      </c>
      <c r="P261" s="246">
        <v>0</v>
      </c>
      <c r="Q261" s="233">
        <f t="shared" si="98"/>
        <v>0</v>
      </c>
      <c r="R261" s="233">
        <f t="shared" si="99"/>
        <v>0</v>
      </c>
      <c r="S261" s="227"/>
      <c r="T261" s="227"/>
      <c r="U261" s="227"/>
      <c r="V261" s="227"/>
      <c r="W261" s="228"/>
      <c r="AB261" s="230"/>
      <c r="AE261" s="231"/>
      <c r="AG261" s="231"/>
      <c r="AI261" s="138"/>
      <c r="AJ261" s="231"/>
    </row>
    <row r="262" spans="1:36" s="229" customFormat="1" ht="15" x14ac:dyDescent="0.25">
      <c r="A262" s="196"/>
      <c r="B262" s="244"/>
      <c r="C262" s="245" t="s">
        <v>152</v>
      </c>
      <c r="D262" s="245" t="s">
        <v>308</v>
      </c>
      <c r="E262" s="245" t="s">
        <v>295</v>
      </c>
      <c r="F262" s="245" t="s">
        <v>346</v>
      </c>
      <c r="G262" s="245" t="s">
        <v>359</v>
      </c>
      <c r="H262" s="234" t="str">
        <f t="shared" si="94"/>
        <v>6141</v>
      </c>
      <c r="I262" s="234" t="str">
        <f t="shared" si="95"/>
        <v>2</v>
      </c>
      <c r="J262" s="234" t="str">
        <f t="shared" si="96"/>
        <v>1</v>
      </c>
      <c r="K262" s="234" t="str">
        <f t="shared" si="97"/>
        <v>A7</v>
      </c>
      <c r="L262" s="246">
        <v>10000000</v>
      </c>
      <c r="M262" s="246">
        <v>10000000</v>
      </c>
      <c r="N262" s="246">
        <v>4500000</v>
      </c>
      <c r="O262" s="246">
        <v>0</v>
      </c>
      <c r="P262" s="246">
        <v>0</v>
      </c>
      <c r="Q262" s="233">
        <f t="shared" si="98"/>
        <v>0</v>
      </c>
      <c r="R262" s="233">
        <f t="shared" si="99"/>
        <v>0</v>
      </c>
      <c r="S262" s="227"/>
      <c r="T262" s="227"/>
      <c r="U262" s="227"/>
      <c r="V262" s="227"/>
      <c r="W262" s="228"/>
      <c r="AB262" s="230"/>
      <c r="AE262" s="231"/>
      <c r="AG262" s="231"/>
      <c r="AI262" s="138"/>
      <c r="AJ262" s="231"/>
    </row>
    <row r="263" spans="1:36" s="229" customFormat="1" ht="15" x14ac:dyDescent="0.25">
      <c r="A263" s="196"/>
      <c r="B263" s="244"/>
      <c r="C263" s="245" t="s">
        <v>152</v>
      </c>
      <c r="D263" s="245" t="s">
        <v>308</v>
      </c>
      <c r="E263" s="245" t="s">
        <v>295</v>
      </c>
      <c r="F263" s="245" t="s">
        <v>346</v>
      </c>
      <c r="G263" s="245" t="s">
        <v>360</v>
      </c>
      <c r="H263" s="234" t="str">
        <f t="shared" si="94"/>
        <v>6141</v>
      </c>
      <c r="I263" s="234" t="str">
        <f t="shared" si="95"/>
        <v>2</v>
      </c>
      <c r="J263" s="234" t="str">
        <f t="shared" si="96"/>
        <v>1</v>
      </c>
      <c r="K263" s="234" t="str">
        <f t="shared" si="97"/>
        <v>A7</v>
      </c>
      <c r="L263" s="246">
        <v>10000000</v>
      </c>
      <c r="M263" s="246">
        <v>10000000</v>
      </c>
      <c r="N263" s="246">
        <v>1500000</v>
      </c>
      <c r="O263" s="246">
        <v>0</v>
      </c>
      <c r="P263" s="246">
        <v>0</v>
      </c>
      <c r="Q263" s="233">
        <f t="shared" si="98"/>
        <v>0</v>
      </c>
      <c r="R263" s="233">
        <f t="shared" si="99"/>
        <v>0</v>
      </c>
      <c r="S263" s="227"/>
      <c r="T263" s="227"/>
      <c r="U263" s="227"/>
      <c r="V263" s="227"/>
      <c r="W263" s="228"/>
      <c r="AB263" s="230"/>
      <c r="AE263" s="231"/>
      <c r="AG263" s="231"/>
      <c r="AI263" s="138"/>
      <c r="AJ263" s="231"/>
    </row>
    <row r="264" spans="1:36" s="229" customFormat="1" ht="15" x14ac:dyDescent="0.25">
      <c r="A264" s="196"/>
      <c r="B264" s="244"/>
      <c r="C264" s="245" t="s">
        <v>152</v>
      </c>
      <c r="D264" s="245" t="s">
        <v>308</v>
      </c>
      <c r="E264" s="245" t="s">
        <v>295</v>
      </c>
      <c r="F264" s="245" t="s">
        <v>346</v>
      </c>
      <c r="G264" s="245" t="s">
        <v>361</v>
      </c>
      <c r="H264" s="234" t="str">
        <f t="shared" si="94"/>
        <v>6141</v>
      </c>
      <c r="I264" s="234" t="str">
        <f t="shared" si="95"/>
        <v>2</v>
      </c>
      <c r="J264" s="234" t="str">
        <f t="shared" si="96"/>
        <v>1</v>
      </c>
      <c r="K264" s="234" t="str">
        <f t="shared" si="97"/>
        <v>A7</v>
      </c>
      <c r="L264" s="246">
        <v>10000000</v>
      </c>
      <c r="M264" s="246">
        <v>10000000</v>
      </c>
      <c r="N264" s="246">
        <v>1500000</v>
      </c>
      <c r="O264" s="246">
        <v>0</v>
      </c>
      <c r="P264" s="246">
        <v>0</v>
      </c>
      <c r="Q264" s="233">
        <f t="shared" si="98"/>
        <v>0</v>
      </c>
      <c r="R264" s="233">
        <f t="shared" si="99"/>
        <v>0</v>
      </c>
      <c r="S264" s="227"/>
      <c r="T264" s="227"/>
      <c r="U264" s="227"/>
      <c r="V264" s="227"/>
      <c r="W264" s="228"/>
      <c r="AB264" s="230"/>
      <c r="AE264" s="231"/>
      <c r="AG264" s="231"/>
      <c r="AI264" s="138"/>
      <c r="AJ264" s="231"/>
    </row>
    <row r="265" spans="1:36" s="229" customFormat="1" ht="15" x14ac:dyDescent="0.25">
      <c r="A265" s="196"/>
      <c r="B265" s="244"/>
      <c r="C265" s="245" t="s">
        <v>152</v>
      </c>
      <c r="D265" s="245" t="s">
        <v>310</v>
      </c>
      <c r="E265" s="245" t="s">
        <v>295</v>
      </c>
      <c r="F265" s="245" t="s">
        <v>346</v>
      </c>
      <c r="G265" s="245" t="s">
        <v>362</v>
      </c>
      <c r="H265" s="234" t="str">
        <f t="shared" si="94"/>
        <v>6141</v>
      </c>
      <c r="I265" s="234" t="str">
        <f t="shared" si="95"/>
        <v>2</v>
      </c>
      <c r="J265" s="234" t="str">
        <f t="shared" si="96"/>
        <v>1</v>
      </c>
      <c r="K265" s="234" t="str">
        <f t="shared" si="97"/>
        <v>A7</v>
      </c>
      <c r="L265" s="246">
        <v>19000000</v>
      </c>
      <c r="M265" s="246">
        <v>19000000</v>
      </c>
      <c r="N265" s="246">
        <v>2850000</v>
      </c>
      <c r="O265" s="246">
        <v>0</v>
      </c>
      <c r="P265" s="246">
        <v>0</v>
      </c>
      <c r="Q265" s="233">
        <f t="shared" si="98"/>
        <v>0</v>
      </c>
      <c r="R265" s="233">
        <f t="shared" si="99"/>
        <v>0</v>
      </c>
      <c r="S265" s="227"/>
      <c r="T265" s="227"/>
      <c r="U265" s="227"/>
      <c r="V265" s="227"/>
      <c r="W265" s="228"/>
      <c r="AB265" s="230"/>
      <c r="AE265" s="231"/>
      <c r="AG265" s="231"/>
      <c r="AI265" s="138"/>
      <c r="AJ265" s="231"/>
    </row>
    <row r="266" spans="1:36" s="229" customFormat="1" ht="15" x14ac:dyDescent="0.25">
      <c r="A266" s="196"/>
      <c r="B266" s="244"/>
      <c r="C266" s="245" t="s">
        <v>152</v>
      </c>
      <c r="D266" s="245" t="s">
        <v>308</v>
      </c>
      <c r="E266" s="245" t="s">
        <v>295</v>
      </c>
      <c r="F266" s="245" t="s">
        <v>348</v>
      </c>
      <c r="G266" s="245" t="s">
        <v>363</v>
      </c>
      <c r="H266" s="234" t="str">
        <f t="shared" si="94"/>
        <v>6151</v>
      </c>
      <c r="I266" s="234" t="str">
        <f t="shared" si="95"/>
        <v>2</v>
      </c>
      <c r="J266" s="234" t="str">
        <f t="shared" si="96"/>
        <v>1</v>
      </c>
      <c r="K266" s="234" t="str">
        <f t="shared" si="97"/>
        <v>A7</v>
      </c>
      <c r="L266" s="246">
        <v>10000000</v>
      </c>
      <c r="M266" s="246">
        <v>4450000</v>
      </c>
      <c r="N266" s="246">
        <v>0</v>
      </c>
      <c r="O266" s="246">
        <v>0</v>
      </c>
      <c r="P266" s="246">
        <v>0</v>
      </c>
      <c r="Q266" s="233">
        <f t="shared" si="98"/>
        <v>0</v>
      </c>
      <c r="R266" s="233">
        <f t="shared" si="99"/>
        <v>0</v>
      </c>
      <c r="S266" s="227"/>
      <c r="T266" s="227"/>
      <c r="U266" s="227"/>
      <c r="V266" s="227"/>
      <c r="W266" s="228"/>
      <c r="AB266" s="230"/>
      <c r="AE266" s="231"/>
      <c r="AG266" s="231"/>
      <c r="AI266" s="138"/>
      <c r="AJ266" s="231"/>
    </row>
    <row r="267" spans="1:36" s="229" customFormat="1" ht="15" x14ac:dyDescent="0.25">
      <c r="A267" s="196"/>
      <c r="B267" s="244"/>
      <c r="C267" s="245" t="s">
        <v>152</v>
      </c>
      <c r="D267" s="245" t="s">
        <v>308</v>
      </c>
      <c r="E267" s="245" t="s">
        <v>295</v>
      </c>
      <c r="F267" s="245" t="s">
        <v>348</v>
      </c>
      <c r="G267" s="245" t="s">
        <v>382</v>
      </c>
      <c r="H267" s="234" t="str">
        <f t="shared" ref="H267" si="100">+MID(F267,1,4)</f>
        <v>6151</v>
      </c>
      <c r="I267" s="234" t="str">
        <f t="shared" ref="I267" si="101">+MID(F267,5,1)</f>
        <v>2</v>
      </c>
      <c r="J267" s="234" t="str">
        <f t="shared" ref="J267" si="102">+MID(F267,6,1)</f>
        <v>1</v>
      </c>
      <c r="K267" s="234" t="str">
        <f t="shared" ref="K267" si="103">+MID(F267,7,2)</f>
        <v>A7</v>
      </c>
      <c r="L267" s="246">
        <v>0</v>
      </c>
      <c r="M267" s="246">
        <v>5550000</v>
      </c>
      <c r="N267" s="246">
        <v>1500000</v>
      </c>
      <c r="O267" s="246">
        <v>0</v>
      </c>
      <c r="P267" s="246">
        <v>0</v>
      </c>
      <c r="Q267" s="233">
        <f t="shared" si="98"/>
        <v>0</v>
      </c>
      <c r="R267" s="233">
        <f t="shared" si="99"/>
        <v>0</v>
      </c>
      <c r="S267" s="227"/>
      <c r="T267" s="227"/>
      <c r="U267" s="227"/>
      <c r="V267" s="227"/>
      <c r="W267" s="228"/>
      <c r="AB267" s="230"/>
      <c r="AE267" s="231"/>
      <c r="AG267" s="231"/>
      <c r="AI267" s="138"/>
      <c r="AJ267" s="231"/>
    </row>
    <row r="268" spans="1:36" x14ac:dyDescent="0.2">
      <c r="C268" s="216"/>
      <c r="D268" s="208"/>
      <c r="E268" s="208"/>
      <c r="F268" s="208"/>
      <c r="G268" s="208"/>
      <c r="H268" s="208"/>
      <c r="I268" s="208"/>
      <c r="J268" s="208"/>
      <c r="K268" s="208"/>
      <c r="L268" s="211">
        <f t="shared" ref="L268:R268" si="104">SUM(L10:L267)</f>
        <v>595972781</v>
      </c>
      <c r="M268" s="211">
        <f t="shared" si="104"/>
        <v>593958488.72000003</v>
      </c>
      <c r="N268" s="211">
        <f t="shared" si="104"/>
        <v>181694358.94000003</v>
      </c>
      <c r="O268" s="211">
        <f t="shared" si="104"/>
        <v>11876499.779999999</v>
      </c>
      <c r="P268" s="211">
        <f t="shared" si="104"/>
        <v>21579970.449999999</v>
      </c>
      <c r="Q268" s="211">
        <f t="shared" si="104"/>
        <v>33456470.229999997</v>
      </c>
      <c r="R268" s="211">
        <f t="shared" si="104"/>
        <v>33456470.229999997</v>
      </c>
      <c r="S268" s="185" t="s">
        <v>147</v>
      </c>
      <c r="T268" s="185" t="s">
        <v>169</v>
      </c>
      <c r="U268" s="185" t="s">
        <v>284</v>
      </c>
      <c r="V268" s="185" t="s">
        <v>216</v>
      </c>
      <c r="X268" s="229" t="b">
        <f t="shared" ref="X268" si="105">+S268=D268</f>
        <v>0</v>
      </c>
      <c r="Y268" s="229" t="b">
        <f t="shared" ref="Y268" si="106">+T268=E268</f>
        <v>0</v>
      </c>
      <c r="Z268" s="229" t="b">
        <f t="shared" ref="Z268" si="107">+U268=F268</f>
        <v>0</v>
      </c>
      <c r="AA268" s="229" t="b">
        <f t="shared" ref="AA268" si="108">+V268=G268</f>
        <v>0</v>
      </c>
      <c r="AE268" s="180"/>
      <c r="AF268" s="136"/>
    </row>
    <row r="269" spans="1:36" x14ac:dyDescent="0.2">
      <c r="C269" s="137"/>
      <c r="D269" s="144"/>
      <c r="E269" s="189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45"/>
      <c r="AE269" s="180"/>
    </row>
    <row r="270" spans="1:36" x14ac:dyDescent="0.2">
      <c r="C270" s="137"/>
      <c r="D270" s="23" t="s">
        <v>8</v>
      </c>
      <c r="E270" s="221"/>
      <c r="F270" s="221"/>
      <c r="G270" s="221"/>
      <c r="H270" s="221"/>
      <c r="I270" s="221"/>
      <c r="J270" s="221"/>
      <c r="K270" s="221"/>
      <c r="L270" s="221"/>
      <c r="M270" s="145"/>
      <c r="N270" s="23" t="s">
        <v>9</v>
      </c>
      <c r="O270" s="23"/>
      <c r="P270" s="23"/>
      <c r="Q270" s="15"/>
      <c r="AE270" s="180"/>
    </row>
    <row r="271" spans="1:36" ht="10.5" customHeight="1" x14ac:dyDescent="0.2">
      <c r="C271" s="137"/>
      <c r="D271" s="212"/>
      <c r="E271" s="212"/>
      <c r="F271" s="212"/>
      <c r="G271" s="212"/>
      <c r="H271" s="212"/>
      <c r="I271" s="212"/>
      <c r="J271" s="212"/>
      <c r="K271" s="212"/>
      <c r="L271" s="213"/>
      <c r="M271" s="212"/>
      <c r="N271" s="212"/>
      <c r="O271" s="212"/>
      <c r="P271" s="212"/>
      <c r="Q271" s="212"/>
      <c r="AE271" s="180"/>
    </row>
    <row r="272" spans="1:36" ht="15" x14ac:dyDescent="0.25">
      <c r="C272" s="137"/>
      <c r="D272" s="209"/>
      <c r="E272" s="210"/>
      <c r="F272" s="210"/>
      <c r="G272" s="212"/>
      <c r="H272" s="212"/>
      <c r="I272" s="212"/>
      <c r="J272" s="212"/>
      <c r="K272" s="212"/>
      <c r="L272" s="145"/>
      <c r="M272" s="188"/>
      <c r="N272" s="188"/>
      <c r="O272" s="188"/>
      <c r="P272" s="188"/>
      <c r="Q272" s="188"/>
      <c r="AE272" s="180"/>
    </row>
    <row r="273" spans="3:35" x14ac:dyDescent="0.2">
      <c r="C273" s="137"/>
      <c r="D273" s="214"/>
      <c r="E273" s="214"/>
      <c r="F273" s="214"/>
      <c r="G273" s="214"/>
      <c r="H273" s="214"/>
      <c r="I273" s="214"/>
      <c r="J273" s="214"/>
      <c r="K273" s="214"/>
      <c r="L273" s="137"/>
      <c r="M273" s="186"/>
      <c r="N273" s="186"/>
      <c r="O273" s="186"/>
      <c r="P273" s="186"/>
      <c r="Q273" s="186"/>
      <c r="R273" s="137"/>
      <c r="AE273" s="180"/>
    </row>
    <row r="274" spans="3:35" x14ac:dyDescent="0.2">
      <c r="C274" s="137"/>
      <c r="D274" s="212"/>
      <c r="E274" s="212"/>
      <c r="F274" s="212"/>
      <c r="G274" s="214"/>
      <c r="H274" s="214"/>
      <c r="I274" s="214"/>
      <c r="J274" s="214"/>
      <c r="K274" s="214"/>
      <c r="L274" s="215"/>
      <c r="M274" s="187"/>
      <c r="N274" s="186"/>
      <c r="O274" s="186"/>
      <c r="P274" s="186"/>
      <c r="Q274" s="186"/>
      <c r="R274" s="137"/>
      <c r="AE274" s="180"/>
    </row>
    <row r="275" spans="3:35" x14ac:dyDescent="0.2">
      <c r="C275" s="137"/>
      <c r="D275" s="218" t="s">
        <v>146</v>
      </c>
      <c r="E275" s="218"/>
      <c r="F275" s="218"/>
      <c r="G275" s="219"/>
      <c r="H275" s="221"/>
      <c r="I275" s="221"/>
      <c r="J275" s="221"/>
      <c r="K275" s="221"/>
      <c r="L275" s="220"/>
      <c r="M275" s="188"/>
      <c r="N275" s="217" t="s">
        <v>200</v>
      </c>
      <c r="O275" s="217"/>
      <c r="P275" s="217"/>
      <c r="Q275" s="217"/>
      <c r="AE275" s="180"/>
    </row>
    <row r="276" spans="3:35" x14ac:dyDescent="0.2">
      <c r="C276" s="137"/>
      <c r="D276" s="15" t="s">
        <v>199</v>
      </c>
      <c r="E276" s="15"/>
      <c r="F276" s="15"/>
      <c r="G276" s="15"/>
      <c r="H276" s="15"/>
      <c r="I276" s="15"/>
      <c r="J276" s="15"/>
      <c r="K276" s="15"/>
      <c r="L276" s="220"/>
      <c r="M276" s="186"/>
      <c r="N276" s="15" t="s">
        <v>201</v>
      </c>
      <c r="O276" s="15"/>
      <c r="P276" s="15"/>
      <c r="Q276" s="15"/>
      <c r="AE276" s="136"/>
      <c r="AI276" s="237"/>
    </row>
    <row r="277" spans="3:35" x14ac:dyDescent="0.2">
      <c r="D277" s="186"/>
      <c r="E277" s="186"/>
      <c r="F277" s="186"/>
      <c r="G277" s="186"/>
      <c r="H277" s="225"/>
      <c r="I277" s="225"/>
      <c r="J277" s="225"/>
      <c r="K277" s="225"/>
      <c r="L277" s="137"/>
      <c r="M277" s="135"/>
      <c r="N277" s="135"/>
      <c r="O277" s="135"/>
      <c r="P277" s="135"/>
      <c r="Q277" s="135"/>
      <c r="AI277" s="141"/>
    </row>
    <row r="278" spans="3:35" x14ac:dyDescent="0.2">
      <c r="AI278" s="141"/>
    </row>
    <row r="280" spans="3:35" x14ac:dyDescent="0.2">
      <c r="O280" s="141"/>
    </row>
    <row r="282" spans="3:35" x14ac:dyDescent="0.2">
      <c r="O282" s="141"/>
    </row>
    <row r="284" spans="3:35" x14ac:dyDescent="0.2">
      <c r="L284" s="141"/>
      <c r="N284" s="141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  <row r="488" spans="19:22" x14ac:dyDescent="0.2">
      <c r="S488" s="139"/>
      <c r="T488" s="138"/>
      <c r="U488" s="138"/>
      <c r="V488" s="138"/>
    </row>
    <row r="489" spans="19:22" x14ac:dyDescent="0.2">
      <c r="S489" s="139"/>
      <c r="T489" s="138"/>
      <c r="U489" s="138"/>
      <c r="V489" s="138"/>
    </row>
    <row r="490" spans="19:22" x14ac:dyDescent="0.2">
      <c r="S490" s="139"/>
      <c r="T490" s="138"/>
      <c r="U490" s="138"/>
      <c r="V490" s="138"/>
    </row>
    <row r="491" spans="19:22" x14ac:dyDescent="0.2">
      <c r="S491" s="139"/>
      <c r="T491" s="138"/>
      <c r="U491" s="138"/>
      <c r="V491" s="138"/>
    </row>
    <row r="492" spans="19:22" x14ac:dyDescent="0.2">
      <c r="S492" s="139"/>
      <c r="T492" s="138"/>
      <c r="U492" s="138"/>
      <c r="V492" s="138"/>
    </row>
    <row r="493" spans="19:22" x14ac:dyDescent="0.2">
      <c r="S493" s="139"/>
      <c r="T493" s="138"/>
      <c r="U493" s="138"/>
      <c r="V493" s="138"/>
    </row>
    <row r="494" spans="19:22" x14ac:dyDescent="0.2">
      <c r="S494" s="139"/>
      <c r="T494" s="138"/>
      <c r="U494" s="138"/>
      <c r="V494" s="138"/>
    </row>
    <row r="495" spans="19:22" x14ac:dyDescent="0.2">
      <c r="S495" s="139"/>
      <c r="T495" s="138"/>
      <c r="U495" s="138"/>
      <c r="V495" s="138"/>
    </row>
    <row r="496" spans="19:22" x14ac:dyDescent="0.2">
      <c r="S496" s="139"/>
      <c r="T496" s="138"/>
      <c r="U496" s="138"/>
      <c r="V496" s="138"/>
    </row>
    <row r="497" spans="19:22" x14ac:dyDescent="0.2">
      <c r="S497" s="139"/>
      <c r="T497" s="138"/>
      <c r="U497" s="138"/>
      <c r="V497" s="138"/>
    </row>
    <row r="498" spans="19:22" x14ac:dyDescent="0.2">
      <c r="S498" s="139"/>
      <c r="T498" s="138"/>
      <c r="U498" s="138"/>
      <c r="V498" s="138"/>
    </row>
    <row r="499" spans="19:22" x14ac:dyDescent="0.2">
      <c r="S499" s="139"/>
      <c r="T499" s="138"/>
      <c r="U499" s="138"/>
      <c r="V499" s="138"/>
    </row>
    <row r="500" spans="19:22" x14ac:dyDescent="0.2">
      <c r="S500" s="139"/>
      <c r="T500" s="138"/>
      <c r="U500" s="138"/>
      <c r="V500" s="138"/>
    </row>
    <row r="501" spans="19:22" x14ac:dyDescent="0.2">
      <c r="S501" s="139"/>
      <c r="T501" s="138"/>
      <c r="U501" s="138"/>
      <c r="V501" s="138"/>
    </row>
    <row r="502" spans="19:22" x14ac:dyDescent="0.2">
      <c r="S502" s="139"/>
      <c r="T502" s="138"/>
      <c r="U502" s="138"/>
      <c r="V502" s="138"/>
    </row>
    <row r="503" spans="19:22" x14ac:dyDescent="0.2">
      <c r="S503" s="139"/>
      <c r="T503" s="138"/>
      <c r="U503" s="138"/>
      <c r="V503" s="138"/>
    </row>
    <row r="504" spans="19:22" x14ac:dyDescent="0.2">
      <c r="S504" s="139"/>
      <c r="T504" s="138"/>
      <c r="U504" s="138"/>
      <c r="V504" s="138"/>
    </row>
    <row r="505" spans="19:22" x14ac:dyDescent="0.2">
      <c r="S505" s="139"/>
      <c r="T505" s="138"/>
      <c r="U505" s="138"/>
      <c r="V505" s="138"/>
    </row>
    <row r="506" spans="19:22" x14ac:dyDescent="0.2">
      <c r="S506" s="139"/>
      <c r="T506" s="138"/>
      <c r="U506" s="138"/>
      <c r="V506" s="138"/>
    </row>
    <row r="507" spans="19:22" x14ac:dyDescent="0.2">
      <c r="S507" s="139"/>
      <c r="T507" s="138"/>
      <c r="U507" s="138"/>
      <c r="V507" s="138"/>
    </row>
    <row r="508" spans="19:22" x14ac:dyDescent="0.2">
      <c r="S508" s="139"/>
      <c r="T508" s="138"/>
      <c r="U508" s="138"/>
      <c r="V508" s="138"/>
    </row>
    <row r="509" spans="19:22" x14ac:dyDescent="0.2">
      <c r="S509" s="139"/>
      <c r="T509" s="138"/>
      <c r="U509" s="138"/>
      <c r="V509" s="138"/>
    </row>
    <row r="510" spans="19:22" x14ac:dyDescent="0.2">
      <c r="S510" s="139"/>
      <c r="T510" s="138"/>
      <c r="U510" s="138"/>
      <c r="V510" s="138"/>
    </row>
    <row r="511" spans="19:22" x14ac:dyDescent="0.2">
      <c r="S511" s="139"/>
      <c r="T511" s="138"/>
      <c r="U511" s="138"/>
      <c r="V511" s="138"/>
    </row>
    <row r="512" spans="19:22" x14ac:dyDescent="0.2">
      <c r="S512" s="139"/>
      <c r="T512" s="138"/>
      <c r="U512" s="138"/>
      <c r="V512" s="138"/>
    </row>
    <row r="513" spans="19:22" x14ac:dyDescent="0.2">
      <c r="S513" s="139"/>
      <c r="T513" s="138"/>
      <c r="U513" s="138"/>
      <c r="V513" s="138"/>
    </row>
    <row r="514" spans="19:22" x14ac:dyDescent="0.2">
      <c r="S514" s="139"/>
      <c r="T514" s="138"/>
      <c r="U514" s="138"/>
      <c r="V514" s="138"/>
    </row>
    <row r="515" spans="19:22" x14ac:dyDescent="0.2">
      <c r="S515" s="139"/>
      <c r="T515" s="138"/>
      <c r="U515" s="138"/>
      <c r="V515" s="138"/>
    </row>
    <row r="516" spans="19:22" x14ac:dyDescent="0.2">
      <c r="S516" s="139"/>
      <c r="T516" s="138"/>
      <c r="U516" s="138"/>
      <c r="V516" s="138"/>
    </row>
    <row r="517" spans="19:22" x14ac:dyDescent="0.2">
      <c r="S517" s="139"/>
      <c r="T517" s="138"/>
      <c r="U517" s="138"/>
      <c r="V517" s="138"/>
    </row>
    <row r="518" spans="19:22" x14ac:dyDescent="0.2">
      <c r="S518" s="139"/>
      <c r="T518" s="138"/>
      <c r="U518" s="138"/>
      <c r="V518" s="138"/>
    </row>
    <row r="519" spans="19:22" x14ac:dyDescent="0.2">
      <c r="S519" s="139"/>
      <c r="T519" s="138"/>
      <c r="U519" s="138"/>
      <c r="V519" s="138"/>
    </row>
    <row r="520" spans="19:22" x14ac:dyDescent="0.2">
      <c r="S520" s="139"/>
      <c r="T520" s="138"/>
      <c r="U520" s="138"/>
      <c r="V520" s="138"/>
    </row>
    <row r="521" spans="19:22" x14ac:dyDescent="0.2">
      <c r="S521" s="139"/>
      <c r="T521" s="138"/>
      <c r="U521" s="138"/>
      <c r="V521" s="138"/>
    </row>
  </sheetData>
  <autoFilter ref="A9:AB268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2023-06-09T01:46:08Z</cp:lastPrinted>
  <dcterms:created xsi:type="dcterms:W3CDTF">2019-04-10T00:12:30Z</dcterms:created>
  <dcterms:modified xsi:type="dcterms:W3CDTF">2023-06-09T01:52:31Z</dcterms:modified>
</cp:coreProperties>
</file>