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hidePivotFieldList="1" defaultThemeVersion="124226"/>
  <mc:AlternateContent xmlns:mc="http://schemas.openxmlformats.org/markup-compatibility/2006">
    <mc:Choice Requires="x15">
      <x15ac:absPath xmlns:x15ac="http://schemas.microsoft.com/office/spreadsheetml/2010/11/ac" url="C:\Users\Daniel Neria\Desktop\001. Tlalpan\Tlalpan 2023\18. IAT\Enero_Diciembre\IAT Formato A\02_Segunda Versión\"/>
    </mc:Choice>
  </mc:AlternateContent>
  <xr:revisionPtr revIDLastSave="0" documentId="13_ncr:1_{FA59AF16-4EE6-4046-B4F5-10B0883B093E}" xr6:coauthVersionLast="47" xr6:coauthVersionMax="47" xr10:uidLastSave="{00000000-0000-0000-0000-000000000000}"/>
  <bookViews>
    <workbookView xWindow="-108" yWindow="-108" windowWidth="23256" windowHeight="12576" tabRatio="859" activeTab="37" xr2:uid="{00000000-000D-0000-FFFF-FFFF00000000}"/>
  </bookViews>
  <sheets>
    <sheet name="Caratula" sheetId="65" r:id="rId1"/>
    <sheet name="Matriz" sheetId="104" r:id="rId2"/>
    <sheet name="Resumen_Ejecutivo" sheetId="106" r:id="rId3"/>
    <sheet name="ECG" sheetId="5" r:id="rId4"/>
    <sheet name="EPC" sheetId="146" r:id="rId5"/>
    <sheet name="AP_RF 15O130 PART. FED." sheetId="144" r:id="rId6"/>
    <sheet name="AP_RF 15O230 PART. FED." sheetId="149" r:id="rId7"/>
    <sheet name="AP_RF 15O330 PART. FED. " sheetId="150" r:id="rId8"/>
    <sheet name="AP_RF 15O331 PART. FED. " sheetId="161" r:id="rId9"/>
    <sheet name="AP_RF 15O430 PART. FED. " sheetId="151" r:id="rId10"/>
    <sheet name="AP_RF 15O431 PART. FED." sheetId="162" r:id="rId11"/>
    <sheet name="AP_RF 15O432 PART. FED. " sheetId="163" r:id="rId12"/>
    <sheet name="AP_RF 15O530 PART. FED.  " sheetId="152" r:id="rId13"/>
    <sheet name="AP_RF 15O531 PART. FED. " sheetId="164" r:id="rId14"/>
    <sheet name="AP_RF 15O532 PART. FED. " sheetId="165" r:id="rId15"/>
    <sheet name="AP_RF 15O630 PART. FED.   " sheetId="153" r:id="rId16"/>
    <sheet name="AP_RF 15OB30 PART. FED.    " sheetId="154" r:id="rId17"/>
    <sheet name="AP_RF 15OB31 PART. FED. " sheetId="166" r:id="rId18"/>
    <sheet name="AP_RF 15OC30 PART. FED. " sheetId="155" r:id="rId19"/>
    <sheet name="AP_RF 15OD31 PART. FED.  " sheetId="167" r:id="rId20"/>
    <sheet name="AP_RF 15OD33 PART. FED. " sheetId="168" r:id="rId21"/>
    <sheet name="AP_RF 15OG30 PART. FED. " sheetId="156" r:id="rId22"/>
    <sheet name="AP_RF 15OZ24 PART. FED. " sheetId="169" r:id="rId23"/>
    <sheet name="AP_RF 15OZ34 PART. FED. " sheetId="170" r:id="rId24"/>
    <sheet name="AP_RF 25P130 FORTAMUN " sheetId="157" r:id="rId25"/>
    <sheet name="AP_RF 25P134 FORTAMUN" sheetId="158" r:id="rId26"/>
    <sheet name="AP_RF 25P630 FAIS " sheetId="159" r:id="rId27"/>
    <sheet name="AP_RF 25P634 FAIS  " sheetId="160" r:id="rId28"/>
    <sheet name="PPI" sheetId="98" r:id="rId29"/>
    <sheet name="AP" sheetId="145" r:id="rId30"/>
    <sheet name="ADS-1" sheetId="22" r:id="rId31"/>
    <sheet name="ADS-2" sheetId="53" r:id="rId32"/>
    <sheet name="SAP" sheetId="26" r:id="rId33"/>
    <sheet name="FIC" sheetId="86" r:id="rId34"/>
    <sheet name="AP-FAFA" sheetId="113" r:id="rId35"/>
    <sheet name="PPA" sheetId="143" r:id="rId36"/>
    <sheet name="R-RAMA" sheetId="147" r:id="rId37"/>
    <sheet name="Formato 6d" sheetId="97"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____________EJE1" localSheetId="29">[1]INICIO!$Y$166:$Y$186</definedName>
    <definedName name="______________EJE1" localSheetId="36">[1]INICIO!$Y$166:$Y$186</definedName>
    <definedName name="______________EJE1">[2]INICIO!$Y$166:$Y$186</definedName>
    <definedName name="______________EJE2" localSheetId="29">[1]INICIO!$Y$188:$Y$229</definedName>
    <definedName name="______________EJE2" localSheetId="36">[1]INICIO!$Y$188:$Y$229</definedName>
    <definedName name="______________EJE2">[2]INICIO!$Y$188:$Y$229</definedName>
    <definedName name="______________EJE3" localSheetId="29">[1]INICIO!$Y$231:$Y$247</definedName>
    <definedName name="______________EJE3" localSheetId="36">[1]INICIO!$Y$231:$Y$247</definedName>
    <definedName name="______________EJE3">[2]INICIO!$Y$231:$Y$247</definedName>
    <definedName name="______________EJE4" localSheetId="29">[1]INICIO!$Y$249:$Y$272</definedName>
    <definedName name="______________EJE4" localSheetId="36">[1]INICIO!$Y$249:$Y$272</definedName>
    <definedName name="______________EJE4">[2]INICIO!$Y$249:$Y$272</definedName>
    <definedName name="______________EJE5" localSheetId="29">[1]INICIO!$Y$274:$Y$287</definedName>
    <definedName name="______________EJE5" localSheetId="36">[1]INICIO!$Y$274:$Y$287</definedName>
    <definedName name="______________EJE5">[2]INICIO!$Y$274:$Y$287</definedName>
    <definedName name="______________EJE7" localSheetId="29">[1]INICIO!$Y$316:$Y$356</definedName>
    <definedName name="______________EJE7" localSheetId="36">[1]INICIO!$Y$316:$Y$356</definedName>
    <definedName name="______________EJE7">[2]INICIO!$Y$316:$Y$356</definedName>
    <definedName name="_____________EJE6" localSheetId="29">[1]INICIO!$Y$289:$Y$314</definedName>
    <definedName name="_____________EJE6" localSheetId="36">[1]INICIO!$Y$289:$Y$314</definedName>
    <definedName name="_____________EJE6">[2]INICIO!$Y$289:$Y$314</definedName>
    <definedName name="____________EJE1" localSheetId="29">[1]INICIO!$Y$166:$Y$186</definedName>
    <definedName name="____________EJE1" localSheetId="36">[1]INICIO!$Y$166:$Y$186</definedName>
    <definedName name="____________EJE1">[2]INICIO!$Y$166:$Y$186</definedName>
    <definedName name="____________EJE2" localSheetId="29">[1]INICIO!$Y$188:$Y$229</definedName>
    <definedName name="____________EJE2" localSheetId="36">[1]INICIO!$Y$188:$Y$229</definedName>
    <definedName name="____________EJE2">[2]INICIO!$Y$188:$Y$229</definedName>
    <definedName name="____________EJE3" localSheetId="29">[1]INICIO!$Y$231:$Y$247</definedName>
    <definedName name="____________EJE3" localSheetId="36">[1]INICIO!$Y$231:$Y$247</definedName>
    <definedName name="____________EJE3">[2]INICIO!$Y$231:$Y$247</definedName>
    <definedName name="____________EJE4" localSheetId="29">[1]INICIO!$Y$249:$Y$272</definedName>
    <definedName name="____________EJE4" localSheetId="36">[1]INICIO!$Y$249:$Y$272</definedName>
    <definedName name="____________EJE4">[2]INICIO!$Y$249:$Y$272</definedName>
    <definedName name="____________EJE5" localSheetId="29">[1]INICIO!$Y$274:$Y$287</definedName>
    <definedName name="____________EJE5" localSheetId="36">[1]INICIO!$Y$274:$Y$287</definedName>
    <definedName name="____________EJE5">[2]INICIO!$Y$274:$Y$287</definedName>
    <definedName name="____________EJE7" localSheetId="29">[1]INICIO!$Y$316:$Y$356</definedName>
    <definedName name="____________EJE7" localSheetId="36">[1]INICIO!$Y$316:$Y$356</definedName>
    <definedName name="____________EJE7">[2]INICIO!$Y$316:$Y$356</definedName>
    <definedName name="___________EJE6" localSheetId="29">[1]INICIO!$Y$289:$Y$314</definedName>
    <definedName name="___________EJE6" localSheetId="36">[1]INICIO!$Y$289:$Y$314</definedName>
    <definedName name="___________EJE6">[2]INICIO!$Y$289:$Y$314</definedName>
    <definedName name="__________EJE1" localSheetId="29">[1]INICIO!$Y$166:$Y$186</definedName>
    <definedName name="__________EJE1" localSheetId="36">[1]INICIO!$Y$166:$Y$186</definedName>
    <definedName name="__________EJE1">[2]INICIO!$Y$166:$Y$186</definedName>
    <definedName name="__________EJE2" localSheetId="29">[1]INICIO!$Y$188:$Y$229</definedName>
    <definedName name="__________EJE2" localSheetId="36">[1]INICIO!$Y$188:$Y$229</definedName>
    <definedName name="__________EJE2">[2]INICIO!$Y$188:$Y$229</definedName>
    <definedName name="__________EJE3" localSheetId="29">[1]INICIO!$Y$231:$Y$247</definedName>
    <definedName name="__________EJE3" localSheetId="36">[1]INICIO!$Y$231:$Y$247</definedName>
    <definedName name="__________EJE3">[2]INICIO!$Y$231:$Y$247</definedName>
    <definedName name="__________EJE4" localSheetId="29">[1]INICIO!$Y$249:$Y$272</definedName>
    <definedName name="__________EJE4" localSheetId="36">[1]INICIO!$Y$249:$Y$272</definedName>
    <definedName name="__________EJE4">[2]INICIO!$Y$249:$Y$272</definedName>
    <definedName name="__________EJE5" localSheetId="29">[1]INICIO!$Y$274:$Y$287</definedName>
    <definedName name="__________EJE5" localSheetId="36">[1]INICIO!$Y$274:$Y$287</definedName>
    <definedName name="__________EJE5">[2]INICIO!$Y$274:$Y$287</definedName>
    <definedName name="__________EJE6" localSheetId="29">[1]INICIO!$Y$289:$Y$314</definedName>
    <definedName name="__________EJE6" localSheetId="36">[1]INICIO!$Y$289:$Y$314</definedName>
    <definedName name="__________EJE6">[2]INICIO!$Y$289:$Y$314</definedName>
    <definedName name="__________EJE7" localSheetId="29">[1]INICIO!$Y$316:$Y$356</definedName>
    <definedName name="__________EJE7" localSheetId="36">[1]INICIO!$Y$316:$Y$356</definedName>
    <definedName name="__________EJE7">[2]INICIO!$Y$316:$Y$356</definedName>
    <definedName name="________EJE1" localSheetId="29">[1]INICIO!$Y$166:$Y$186</definedName>
    <definedName name="________EJE1" localSheetId="36">[1]INICIO!$Y$166:$Y$186</definedName>
    <definedName name="________EJE1">[2]INICIO!$Y$166:$Y$186</definedName>
    <definedName name="________EJE2" localSheetId="29">[1]INICIO!$Y$188:$Y$229</definedName>
    <definedName name="________EJE2" localSheetId="36">[1]INICIO!$Y$188:$Y$229</definedName>
    <definedName name="________EJE2">[2]INICIO!$Y$188:$Y$229</definedName>
    <definedName name="________EJE3" localSheetId="29">[1]INICIO!$Y$231:$Y$247</definedName>
    <definedName name="________EJE3" localSheetId="36">[1]INICIO!$Y$231:$Y$247</definedName>
    <definedName name="________EJE3">[2]INICIO!$Y$231:$Y$247</definedName>
    <definedName name="________EJE4" localSheetId="29">[1]INICIO!$Y$249:$Y$272</definedName>
    <definedName name="________EJE4" localSheetId="36">[1]INICIO!$Y$249:$Y$272</definedName>
    <definedName name="________EJE4">[2]INICIO!$Y$249:$Y$272</definedName>
    <definedName name="________EJE5" localSheetId="29">[1]INICIO!$Y$274:$Y$287</definedName>
    <definedName name="________EJE5" localSheetId="36">[1]INICIO!$Y$274:$Y$287</definedName>
    <definedName name="________EJE5">[2]INICIO!$Y$274:$Y$287</definedName>
    <definedName name="________EJE6" localSheetId="29">[1]INICIO!$Y$289:$Y$314</definedName>
    <definedName name="________EJE6" localSheetId="36">[1]INICIO!$Y$289:$Y$314</definedName>
    <definedName name="________EJE6">[2]INICIO!$Y$289:$Y$314</definedName>
    <definedName name="________EJE7" localSheetId="29">[1]INICIO!$Y$316:$Y$356</definedName>
    <definedName name="________EJE7" localSheetId="36">[1]INICIO!$Y$316:$Y$356</definedName>
    <definedName name="________EJE7">[2]INICIO!$Y$316:$Y$356</definedName>
    <definedName name="_______EJE1" localSheetId="28">[3]INICIO!$Y$166:$Y$186</definedName>
    <definedName name="_______EJE1" localSheetId="36">[4]INICIO!$Y$166:$Y$186</definedName>
    <definedName name="_______EJE1">[4]INICIO!$Y$166:$Y$186</definedName>
    <definedName name="_______EJE2" localSheetId="28">[3]INICIO!$Y$188:$Y$229</definedName>
    <definedName name="_______EJE2" localSheetId="36">[4]INICIO!$Y$188:$Y$229</definedName>
    <definedName name="_______EJE2">[4]INICIO!$Y$188:$Y$229</definedName>
    <definedName name="_______EJE3" localSheetId="28">[3]INICIO!$Y$231:$Y$247</definedName>
    <definedName name="_______EJE3" localSheetId="36">[4]INICIO!$Y$231:$Y$247</definedName>
    <definedName name="_______EJE3">[4]INICIO!$Y$231:$Y$247</definedName>
    <definedName name="_______EJE4" localSheetId="28">[3]INICIO!$Y$249:$Y$272</definedName>
    <definedName name="_______EJE4" localSheetId="36">[4]INICIO!$Y$249:$Y$272</definedName>
    <definedName name="_______EJE4">[4]INICIO!$Y$249:$Y$272</definedName>
    <definedName name="_______EJE5" localSheetId="28">[3]INICIO!$Y$274:$Y$287</definedName>
    <definedName name="_______EJE5" localSheetId="36">[4]INICIO!$Y$274:$Y$287</definedName>
    <definedName name="_______EJE5">[4]INICIO!$Y$274:$Y$287</definedName>
    <definedName name="_______EJE6" localSheetId="28">[3]INICIO!$Y$289:$Y$314</definedName>
    <definedName name="_______EJE6" localSheetId="36">[4]INICIO!$Y$289:$Y$314</definedName>
    <definedName name="_______EJE6">[4]INICIO!$Y$289:$Y$314</definedName>
    <definedName name="_______EJE7" localSheetId="28">[3]INICIO!$Y$316:$Y$356</definedName>
    <definedName name="_______EJE7" localSheetId="36">[4]INICIO!$Y$316:$Y$356</definedName>
    <definedName name="_______EJE7">[4]INICIO!$Y$316:$Y$356</definedName>
    <definedName name="______EJE1" localSheetId="28">[3]INICIO!$Y$166:$Y$186</definedName>
    <definedName name="______EJE1" localSheetId="36">[4]INICIO!$Y$166:$Y$186</definedName>
    <definedName name="______EJE1">[4]INICIO!$Y$166:$Y$186</definedName>
    <definedName name="______EJE2" localSheetId="28">[3]INICIO!$Y$188:$Y$229</definedName>
    <definedName name="______EJE2" localSheetId="36">[4]INICIO!$Y$188:$Y$229</definedName>
    <definedName name="______EJE2">[4]INICIO!$Y$188:$Y$229</definedName>
    <definedName name="______EJE3" localSheetId="28">[3]INICIO!$Y$231:$Y$247</definedName>
    <definedName name="______EJE3" localSheetId="36">[4]INICIO!$Y$231:$Y$247</definedName>
    <definedName name="______EJE3">[4]INICIO!$Y$231:$Y$247</definedName>
    <definedName name="______EJE4" localSheetId="28">[3]INICIO!$Y$249:$Y$272</definedName>
    <definedName name="______EJE4" localSheetId="36">[4]INICIO!$Y$249:$Y$272</definedName>
    <definedName name="______EJE4">[4]INICIO!$Y$249:$Y$272</definedName>
    <definedName name="______EJE5" localSheetId="28">[3]INICIO!$Y$274:$Y$287</definedName>
    <definedName name="______EJE5" localSheetId="36">[4]INICIO!$Y$274:$Y$287</definedName>
    <definedName name="______EJE5">[4]INICIO!$Y$274:$Y$287</definedName>
    <definedName name="______EJE6" localSheetId="28">[3]INICIO!$Y$289:$Y$314</definedName>
    <definedName name="______EJE6" localSheetId="36">[4]INICIO!$Y$289:$Y$314</definedName>
    <definedName name="______EJE6">[4]INICIO!$Y$289:$Y$314</definedName>
    <definedName name="______EJE7" localSheetId="28">[3]INICIO!$Y$316:$Y$356</definedName>
    <definedName name="______EJE7" localSheetId="36">[4]INICIO!$Y$316:$Y$356</definedName>
    <definedName name="______EJE7">[4]INICIO!$Y$316:$Y$356</definedName>
    <definedName name="_____EJE1" localSheetId="28">[3]INICIO!$Y$166:$Y$186</definedName>
    <definedName name="_____EJE1" localSheetId="36">[4]INICIO!$Y$166:$Y$186</definedName>
    <definedName name="_____EJE1">[4]INICIO!$Y$166:$Y$186</definedName>
    <definedName name="_____EJE2" localSheetId="28">[3]INICIO!$Y$188:$Y$229</definedName>
    <definedName name="_____EJE2" localSheetId="36">[4]INICIO!$Y$188:$Y$229</definedName>
    <definedName name="_____EJE2">[4]INICIO!$Y$188:$Y$229</definedName>
    <definedName name="_____EJE3" localSheetId="28">[3]INICIO!$Y$231:$Y$247</definedName>
    <definedName name="_____EJE3" localSheetId="36">[4]INICIO!$Y$231:$Y$247</definedName>
    <definedName name="_____EJE3">[4]INICIO!$Y$231:$Y$247</definedName>
    <definedName name="_____EJE4" localSheetId="28">[3]INICIO!$Y$249:$Y$272</definedName>
    <definedName name="_____EJE4" localSheetId="36">[4]INICIO!$Y$249:$Y$272</definedName>
    <definedName name="_____EJE4">[4]INICIO!$Y$249:$Y$272</definedName>
    <definedName name="_____EJE5" localSheetId="28">[3]INICIO!$Y$274:$Y$287</definedName>
    <definedName name="_____EJE5" localSheetId="36">[4]INICIO!$Y$274:$Y$287</definedName>
    <definedName name="_____EJE5">[4]INICIO!$Y$274:$Y$287</definedName>
    <definedName name="_____EJE6" localSheetId="28">[3]INICIO!$Y$289:$Y$314</definedName>
    <definedName name="_____EJE6" localSheetId="36">[4]INICIO!$Y$289:$Y$314</definedName>
    <definedName name="_____EJE6">[4]INICIO!$Y$289:$Y$314</definedName>
    <definedName name="_____EJE7" localSheetId="28">[3]INICIO!$Y$316:$Y$356</definedName>
    <definedName name="_____EJE7" localSheetId="36">[4]INICIO!$Y$316:$Y$356</definedName>
    <definedName name="_____EJE7">[4]INICIO!$Y$316:$Y$356</definedName>
    <definedName name="____EJE1" localSheetId="29">[1]INICIO!$Y$166:$Y$186</definedName>
    <definedName name="____EJE1" localSheetId="36">[1]INICIO!$Y$166:$Y$186</definedName>
    <definedName name="____EJE1">[2]INICIO!$Y$166:$Y$186</definedName>
    <definedName name="____EJE2" localSheetId="29">[1]INICIO!$Y$188:$Y$229</definedName>
    <definedName name="____EJE2" localSheetId="36">[1]INICIO!$Y$188:$Y$229</definedName>
    <definedName name="____EJE2">[2]INICIO!$Y$188:$Y$229</definedName>
    <definedName name="____EJE3" localSheetId="29">[1]INICIO!$Y$231:$Y$247</definedName>
    <definedName name="____EJE3" localSheetId="36">[1]INICIO!$Y$231:$Y$247</definedName>
    <definedName name="____EJE3">[2]INICIO!$Y$231:$Y$247</definedName>
    <definedName name="____EJE4" localSheetId="29">[1]INICIO!$Y$249:$Y$272</definedName>
    <definedName name="____EJE4" localSheetId="36">[1]INICIO!$Y$249:$Y$272</definedName>
    <definedName name="____EJE4">[2]INICIO!$Y$249:$Y$272</definedName>
    <definedName name="____EJE5" localSheetId="29">[1]INICIO!$Y$274:$Y$287</definedName>
    <definedName name="____EJE5" localSheetId="36">[1]INICIO!$Y$274:$Y$287</definedName>
    <definedName name="____EJE5">[2]INICIO!$Y$274:$Y$287</definedName>
    <definedName name="____EJE6" localSheetId="29">[1]INICIO!$Y$289:$Y$314</definedName>
    <definedName name="____EJE6" localSheetId="36">[1]INICIO!$Y$289:$Y$314</definedName>
    <definedName name="____EJE6">[2]INICIO!$Y$289:$Y$314</definedName>
    <definedName name="____EJE7" localSheetId="29">[1]INICIO!$Y$316:$Y$356</definedName>
    <definedName name="____EJE7" localSheetId="36">[1]INICIO!$Y$316:$Y$356</definedName>
    <definedName name="____EJE7">[2]INICIO!$Y$316:$Y$356</definedName>
    <definedName name="___EJE1" localSheetId="29">[1]INICIO!$Y$166:$Y$186</definedName>
    <definedName name="___EJE1" localSheetId="28">[3]INICIO!$Y$166:$Y$186</definedName>
    <definedName name="___EJE1" localSheetId="36">[1]INICIO!$Y$166:$Y$186</definedName>
    <definedName name="___EJE1">[2]INICIO!$Y$166:$Y$186</definedName>
    <definedName name="___EJE2" localSheetId="29">[1]INICIO!$Y$188:$Y$229</definedName>
    <definedName name="___EJE2" localSheetId="28">[3]INICIO!$Y$188:$Y$229</definedName>
    <definedName name="___EJE2" localSheetId="36">[1]INICIO!$Y$188:$Y$229</definedName>
    <definedName name="___EJE2">[2]INICIO!$Y$188:$Y$229</definedName>
    <definedName name="___EJE3" localSheetId="29">[1]INICIO!$Y$231:$Y$247</definedName>
    <definedName name="___EJE3" localSheetId="28">[3]INICIO!$Y$231:$Y$247</definedName>
    <definedName name="___EJE3" localSheetId="36">[1]INICIO!$Y$231:$Y$247</definedName>
    <definedName name="___EJE3">[2]INICIO!$Y$231:$Y$247</definedName>
    <definedName name="___EJE4" localSheetId="29">[1]INICIO!$Y$249:$Y$272</definedName>
    <definedName name="___EJE4" localSheetId="28">[3]INICIO!$Y$249:$Y$272</definedName>
    <definedName name="___EJE4" localSheetId="36">[1]INICIO!$Y$249:$Y$272</definedName>
    <definedName name="___EJE4">[2]INICIO!$Y$249:$Y$272</definedName>
    <definedName name="___EJE5" localSheetId="29">[1]INICIO!$Y$274:$Y$287</definedName>
    <definedName name="___EJE5" localSheetId="28">[3]INICIO!$Y$274:$Y$287</definedName>
    <definedName name="___EJE5" localSheetId="36">[1]INICIO!$Y$274:$Y$287</definedName>
    <definedName name="___EJE5">[2]INICIO!$Y$274:$Y$287</definedName>
    <definedName name="___EJE6" localSheetId="29">[1]INICIO!$Y$289:$Y$314</definedName>
    <definedName name="___EJE6" localSheetId="28">[3]INICIO!$Y$289:$Y$314</definedName>
    <definedName name="___EJE6" localSheetId="36">[1]INICIO!$Y$289:$Y$314</definedName>
    <definedName name="___EJE6">[2]INICIO!$Y$289:$Y$314</definedName>
    <definedName name="___EJE7" localSheetId="29">[1]INICIO!$Y$316:$Y$356</definedName>
    <definedName name="___EJE7" localSheetId="28">[3]INICIO!$Y$316:$Y$356</definedName>
    <definedName name="___EJE7" localSheetId="36">[1]INICIO!$Y$316:$Y$356</definedName>
    <definedName name="___EJE7">[2]INICIO!$Y$316:$Y$356</definedName>
    <definedName name="__EJE1" localSheetId="29">[1]INICIO!$Y$166:$Y$186</definedName>
    <definedName name="__EJE1" localSheetId="28">[3]INICIO!$Y$166:$Y$186</definedName>
    <definedName name="__EJE1" localSheetId="36">[1]INICIO!$Y$166:$Y$186</definedName>
    <definedName name="__EJE1">[2]INICIO!$Y$166:$Y$186</definedName>
    <definedName name="__EJE2" localSheetId="29">[1]INICIO!$Y$188:$Y$229</definedName>
    <definedName name="__EJE2" localSheetId="28">[3]INICIO!$Y$188:$Y$229</definedName>
    <definedName name="__EJE2" localSheetId="36">[1]INICIO!$Y$188:$Y$229</definedName>
    <definedName name="__EJE2">[2]INICIO!$Y$188:$Y$229</definedName>
    <definedName name="__EJE3" localSheetId="29">[1]INICIO!$Y$231:$Y$247</definedName>
    <definedName name="__EJE3" localSheetId="28">[3]INICIO!$Y$231:$Y$247</definedName>
    <definedName name="__EJE3" localSheetId="36">[1]INICIO!$Y$231:$Y$247</definedName>
    <definedName name="__EJE3">[2]INICIO!$Y$231:$Y$247</definedName>
    <definedName name="__EJE4" localSheetId="29">[1]INICIO!$Y$249:$Y$272</definedName>
    <definedName name="__EJE4" localSheetId="28">[3]INICIO!$Y$249:$Y$272</definedName>
    <definedName name="__EJE4" localSheetId="36">[1]INICIO!$Y$249:$Y$272</definedName>
    <definedName name="__EJE4">[2]INICIO!$Y$249:$Y$272</definedName>
    <definedName name="__EJE5" localSheetId="29">[1]INICIO!$Y$274:$Y$287</definedName>
    <definedName name="__EJE5" localSheetId="28">[3]INICIO!$Y$274:$Y$287</definedName>
    <definedName name="__EJE5" localSheetId="36">[1]INICIO!$Y$274:$Y$287</definedName>
    <definedName name="__EJE5">[2]INICIO!$Y$274:$Y$287</definedName>
    <definedName name="__EJE6" localSheetId="29">[1]INICIO!$Y$289:$Y$314</definedName>
    <definedName name="__EJE6" localSheetId="28">[3]INICIO!$Y$289:$Y$314</definedName>
    <definedName name="__EJE6" localSheetId="36">[1]INICIO!$Y$289:$Y$314</definedName>
    <definedName name="__EJE6">[2]INICIO!$Y$289:$Y$314</definedName>
    <definedName name="__EJE7" localSheetId="29">[1]INICIO!$Y$316:$Y$356</definedName>
    <definedName name="__EJE7" localSheetId="28">[3]INICIO!$Y$316:$Y$356</definedName>
    <definedName name="__EJE7" localSheetId="36">[1]INICIO!$Y$316:$Y$356</definedName>
    <definedName name="__EJE7">[2]INICIO!$Y$316:$Y$356</definedName>
    <definedName name="_EJE1" localSheetId="29">[1]INICIO!$Y$166:$Y$186</definedName>
    <definedName name="_EJE1" localSheetId="28">[3]INICIO!$Y$166:$Y$186</definedName>
    <definedName name="_EJE1" localSheetId="36">[1]INICIO!$Y$166:$Y$186</definedName>
    <definedName name="_EJE1">[2]INICIO!$Y$166:$Y$186</definedName>
    <definedName name="_EJE2" localSheetId="29">[1]INICIO!$Y$188:$Y$229</definedName>
    <definedName name="_EJE2" localSheetId="28">[3]INICIO!$Y$188:$Y$229</definedName>
    <definedName name="_EJE2" localSheetId="36">[1]INICIO!$Y$188:$Y$229</definedName>
    <definedName name="_EJE2">[2]INICIO!$Y$188:$Y$229</definedName>
    <definedName name="_EJE3" localSheetId="29">[1]INICIO!$Y$231:$Y$247</definedName>
    <definedName name="_EJE3" localSheetId="28">[3]INICIO!$Y$231:$Y$247</definedName>
    <definedName name="_EJE3" localSheetId="36">[1]INICIO!$Y$231:$Y$247</definedName>
    <definedName name="_EJE3">[2]INICIO!$Y$231:$Y$247</definedName>
    <definedName name="_EJE4" localSheetId="29">[1]INICIO!$Y$249:$Y$272</definedName>
    <definedName name="_EJE4" localSheetId="28">[3]INICIO!$Y$249:$Y$272</definedName>
    <definedName name="_EJE4" localSheetId="36">[1]INICIO!$Y$249:$Y$272</definedName>
    <definedName name="_EJE4">[2]INICIO!$Y$249:$Y$272</definedName>
    <definedName name="_EJE5" localSheetId="29">[1]INICIO!$Y$274:$Y$287</definedName>
    <definedName name="_EJE5" localSheetId="28">[3]INICIO!$Y$274:$Y$287</definedName>
    <definedName name="_EJE5" localSheetId="36">[1]INICIO!$Y$274:$Y$287</definedName>
    <definedName name="_EJE5">[2]INICIO!$Y$274:$Y$287</definedName>
    <definedName name="_EJE6" localSheetId="29">[1]INICIO!$Y$289:$Y$314</definedName>
    <definedName name="_EJE6" localSheetId="28">[3]INICIO!$Y$289:$Y$314</definedName>
    <definedName name="_EJE6" localSheetId="36">[1]INICIO!$Y$289:$Y$314</definedName>
    <definedName name="_EJE6">[2]INICIO!$Y$289:$Y$314</definedName>
    <definedName name="_EJE7" localSheetId="29">[1]INICIO!$Y$316:$Y$356</definedName>
    <definedName name="_EJE7" localSheetId="28">[3]INICIO!$Y$316:$Y$356</definedName>
    <definedName name="_EJE7" localSheetId="36">[1]INICIO!$Y$316:$Y$356</definedName>
    <definedName name="_EJE7">[2]INICIO!$Y$316:$Y$356</definedName>
    <definedName name="_xlnm._FilterDatabase" localSheetId="35" hidden="1">PPA!$S$10:$AK$197</definedName>
    <definedName name="_xlnm._FilterDatabase" localSheetId="28" hidden="1">PPI!$M$8:$U$8</definedName>
    <definedName name="_Toc256789589" localSheetId="4">EPC!$B$2</definedName>
    <definedName name="A" localSheetId="29">#REF!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34">#REF!</definedName>
    <definedName name="A" localSheetId="4">#REF!</definedName>
    <definedName name="A" localSheetId="35">#REF!</definedName>
    <definedName name="A" localSheetId="36">#REF!</definedName>
    <definedName name="A">#REF!</definedName>
    <definedName name="adys_tipo" localSheetId="29">[1]INICIO!$AR$24:$AR$27</definedName>
    <definedName name="adys_tipo" localSheetId="28">[3]INICIO!$AR$24:$AR$27</definedName>
    <definedName name="adys_tipo" localSheetId="36">[1]INICIO!$AR$24:$AR$27</definedName>
    <definedName name="adys_tipo">[2]INICIO!$AR$24:$AR$27</definedName>
    <definedName name="AI" localSheetId="29">[1]INICIO!$AU$5:$AW$543</definedName>
    <definedName name="AI" localSheetId="28">[3]INICIO!$AU$5:$AW$543</definedName>
    <definedName name="AI" localSheetId="36">[1]INICIO!$AU$5:$AW$543</definedName>
    <definedName name="AI">[2]INICIO!$AU$5:$AW$543</definedName>
    <definedName name="_xlnm.Print_Area" localSheetId="31">'ADS-2'!$A$1:$J$26</definedName>
    <definedName name="_xlnm.Print_Area" localSheetId="29">AP!$A$1:$G$22</definedName>
    <definedName name="_xlnm.Print_Area" localSheetId="5">'AP_RF 15O130 PART. FED.'!$A$1:$S$54</definedName>
    <definedName name="_xlnm.Print_Area" localSheetId="6">'AP_RF 15O230 PART. FED.'!$A$1:$S$90</definedName>
    <definedName name="_xlnm.Print_Area" localSheetId="7">'AP_RF 15O330 PART. FED. '!$A$1:$S$56</definedName>
    <definedName name="_xlnm.Print_Area" localSheetId="8">'AP_RF 15O331 PART. FED. '!$A$1:$S$55</definedName>
    <definedName name="_xlnm.Print_Area" localSheetId="9">'AP_RF 15O430 PART. FED. '!$A$1:$S$54</definedName>
    <definedName name="_xlnm.Print_Area" localSheetId="10">'AP_RF 15O431 PART. FED.'!$A$1:$S$53</definedName>
    <definedName name="_xlnm.Print_Area" localSheetId="11">'AP_RF 15O432 PART. FED. '!$A$1:$S$54</definedName>
    <definedName name="_xlnm.Print_Area" localSheetId="12">'AP_RF 15O530 PART. FED.  '!$A$1:$S$54</definedName>
    <definedName name="_xlnm.Print_Area" localSheetId="13">'AP_RF 15O531 PART. FED. '!$A$1:$S$53</definedName>
    <definedName name="_xlnm.Print_Area" localSheetId="14">'AP_RF 15O532 PART. FED. '!$A$1:$S$56</definedName>
    <definedName name="_xlnm.Print_Area" localSheetId="15">'AP_RF 15O630 PART. FED.   '!$A$1:$S$54</definedName>
    <definedName name="_xlnm.Print_Area" localSheetId="16">'AP_RF 15OB30 PART. FED.    '!$A$1:$S$61</definedName>
    <definedName name="_xlnm.Print_Area" localSheetId="17">'AP_RF 15OB31 PART. FED. '!$A$1:$S$53</definedName>
    <definedName name="_xlnm.Print_Area" localSheetId="18">'AP_RF 15OC30 PART. FED. '!$A$1:$S$55</definedName>
    <definedName name="_xlnm.Print_Area" localSheetId="19">'AP_RF 15OD31 PART. FED.  '!$A$1:$S$54</definedName>
    <definedName name="_xlnm.Print_Area" localSheetId="20">'AP_RF 15OD33 PART. FED. '!$A$1:$S$56</definedName>
    <definedName name="_xlnm.Print_Area" localSheetId="21">'AP_RF 15OG30 PART. FED. '!$A$1:$S$55</definedName>
    <definedName name="_xlnm.Print_Area" localSheetId="22">'AP_RF 15OZ24 PART. FED. '!$A$1:$S$56</definedName>
    <definedName name="_xlnm.Print_Area" localSheetId="23">'AP_RF 15OZ34 PART. FED. '!$A$1:$S$56</definedName>
    <definedName name="_xlnm.Print_Area" localSheetId="24">'AP_RF 25P130 FORTAMUN '!$A$1:$S$56</definedName>
    <definedName name="_xlnm.Print_Area" localSheetId="25">'AP_RF 25P134 FORTAMUN'!$A$1:$S$56</definedName>
    <definedName name="_xlnm.Print_Area" localSheetId="26">'AP_RF 25P630 FAIS '!$A$1:$S$56</definedName>
    <definedName name="_xlnm.Print_Area" localSheetId="27">'AP_RF 25P634 FAIS  '!$A$1:$S$54</definedName>
    <definedName name="_xlnm.Print_Area" localSheetId="34">'AP-FAFA'!$A$1:$O$30</definedName>
    <definedName name="_xlnm.Print_Area" localSheetId="0">Caratula!$A$1:$S$30</definedName>
    <definedName name="_xlnm.Print_Area" localSheetId="3">ECG!$A$1:$L$65</definedName>
    <definedName name="_xlnm.Print_Area" localSheetId="4">EPC!$A$1:$L$32</definedName>
    <definedName name="_xlnm.Print_Area" localSheetId="33">FIC!$A$1:$E$29</definedName>
    <definedName name="_xlnm.Print_Area" localSheetId="37">'Formato 6d'!$A$1:$J$39</definedName>
    <definedName name="_xlnm.Print_Area" localSheetId="1">Matriz!$A$1:$I$30</definedName>
    <definedName name="_xlnm.Print_Area" localSheetId="35">PPA!$A$1:$AM$198</definedName>
    <definedName name="_xlnm.Print_Area" localSheetId="28">PPI!$A$1:$U$73</definedName>
    <definedName name="_xlnm.Print_Area" localSheetId="2">Resumen_Ejecutivo!$A$1:$G$37</definedName>
    <definedName name="_xlnm.Print_Area" localSheetId="32">SAP!$A$1:$J$56</definedName>
    <definedName name="CAPIT" localSheetId="29">#REF!</definedName>
    <definedName name="CAPIT" localSheetId="5">#REF!</definedName>
    <definedName name="CAPIT" localSheetId="6">#REF!</definedName>
    <definedName name="CAPIT" localSheetId="7">#REF!</definedName>
    <definedName name="CAPIT" localSheetId="8">#REF!</definedName>
    <definedName name="CAPIT" localSheetId="9">#REF!</definedName>
    <definedName name="CAPIT" localSheetId="10">#REF!</definedName>
    <definedName name="CAPIT" localSheetId="11">#REF!</definedName>
    <definedName name="CAPIT" localSheetId="12">#REF!</definedName>
    <definedName name="CAPIT" localSheetId="13">#REF!</definedName>
    <definedName name="CAPIT" localSheetId="14">#REF!</definedName>
    <definedName name="CAPIT" localSheetId="15">#REF!</definedName>
    <definedName name="CAPIT" localSheetId="16">#REF!</definedName>
    <definedName name="CAPIT" localSheetId="17">#REF!</definedName>
    <definedName name="CAPIT" localSheetId="18">#REF!</definedName>
    <definedName name="CAPIT" localSheetId="19">#REF!</definedName>
    <definedName name="CAPIT" localSheetId="20">#REF!</definedName>
    <definedName name="CAPIT" localSheetId="21">#REF!</definedName>
    <definedName name="CAPIT" localSheetId="22">#REF!</definedName>
    <definedName name="CAPIT" localSheetId="23">#REF!</definedName>
    <definedName name="CAPIT" localSheetId="24">#REF!</definedName>
    <definedName name="CAPIT" localSheetId="25">#REF!</definedName>
    <definedName name="CAPIT" localSheetId="26">#REF!</definedName>
    <definedName name="CAPIT" localSheetId="27">#REF!</definedName>
    <definedName name="CAPIT" localSheetId="34">#REF!</definedName>
    <definedName name="CAPIT" localSheetId="4">#REF!</definedName>
    <definedName name="CAPIT" localSheetId="37">#REF!</definedName>
    <definedName name="CAPIT" localSheetId="1">#REF!</definedName>
    <definedName name="CAPIT" localSheetId="35">#REF!</definedName>
    <definedName name="CAPIT" localSheetId="28">#REF!</definedName>
    <definedName name="CAPIT" localSheetId="2">#REF!</definedName>
    <definedName name="CAPIT" localSheetId="36">#REF!</definedName>
    <definedName name="CAPIT">#REF!</definedName>
    <definedName name="CENPAR" localSheetId="29">#REF!</definedName>
    <definedName name="CENPAR" localSheetId="5">#REF!</definedName>
    <definedName name="CENPAR" localSheetId="6">#REF!</definedName>
    <definedName name="CENPAR" localSheetId="7">#REF!</definedName>
    <definedName name="CENPAR" localSheetId="8">#REF!</definedName>
    <definedName name="CENPAR" localSheetId="9">#REF!</definedName>
    <definedName name="CENPAR" localSheetId="10">#REF!</definedName>
    <definedName name="CENPAR" localSheetId="11">#REF!</definedName>
    <definedName name="CENPAR" localSheetId="12">#REF!</definedName>
    <definedName name="CENPAR" localSheetId="13">#REF!</definedName>
    <definedName name="CENPAR" localSheetId="14">#REF!</definedName>
    <definedName name="CENPAR" localSheetId="15">#REF!</definedName>
    <definedName name="CENPAR" localSheetId="16">#REF!</definedName>
    <definedName name="CENPAR" localSheetId="17">#REF!</definedName>
    <definedName name="CENPAR" localSheetId="18">#REF!</definedName>
    <definedName name="CENPAR" localSheetId="19">#REF!</definedName>
    <definedName name="CENPAR" localSheetId="20">#REF!</definedName>
    <definedName name="CENPAR" localSheetId="21">#REF!</definedName>
    <definedName name="CENPAR" localSheetId="22">#REF!</definedName>
    <definedName name="CENPAR" localSheetId="23">#REF!</definedName>
    <definedName name="CENPAR" localSheetId="24">#REF!</definedName>
    <definedName name="CENPAR" localSheetId="25">#REF!</definedName>
    <definedName name="CENPAR" localSheetId="26">#REF!</definedName>
    <definedName name="CENPAR" localSheetId="27">#REF!</definedName>
    <definedName name="CENPAR" localSheetId="34">#REF!</definedName>
    <definedName name="CENPAR" localSheetId="4">#REF!</definedName>
    <definedName name="CENPAR" localSheetId="37">#REF!</definedName>
    <definedName name="CENPAR" localSheetId="1">#REF!</definedName>
    <definedName name="CENPAR" localSheetId="35">#REF!</definedName>
    <definedName name="CENPAR" localSheetId="28">#REF!</definedName>
    <definedName name="CENPAR" localSheetId="2">#REF!</definedName>
    <definedName name="CENPAR" localSheetId="36">#REF!</definedName>
    <definedName name="CENPAR">#REF!</definedName>
    <definedName name="datos" localSheetId="29">OFFSET([5]datos!$A$1,0,0,COUNTA([5]datos!$A$1:$A$65536),23)</definedName>
    <definedName name="datos" localSheetId="28">OFFSET([6]datos!$A$1,0,0,COUNTA([6]datos!$A$1:$A$65536),23)</definedName>
    <definedName name="datos" localSheetId="36">OFFSET([5]datos!$A$1,0,0,COUNTA([5]datos!$A$1:$A$65536),23)</definedName>
    <definedName name="datos">OFFSET([7]datos!$A$1,0,0,COUNTA([7]datos!$A$1:$A$65536),23)</definedName>
    <definedName name="dc" localSheetId="29">#REF!</definedName>
    <definedName name="dc" localSheetId="5">#REF!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13">#REF!</definedName>
    <definedName name="dc" localSheetId="14">#REF!</definedName>
    <definedName name="dc" localSheetId="15">#REF!</definedName>
    <definedName name="dc" localSheetId="16">#REF!</definedName>
    <definedName name="dc" localSheetId="17">#REF!</definedName>
    <definedName name="dc" localSheetId="18">#REF!</definedName>
    <definedName name="dc" localSheetId="19">#REF!</definedName>
    <definedName name="dc" localSheetId="20">#REF!</definedName>
    <definedName name="dc" localSheetId="21">#REF!</definedName>
    <definedName name="dc" localSheetId="22">#REF!</definedName>
    <definedName name="dc" localSheetId="23">#REF!</definedName>
    <definedName name="dc" localSheetId="24">#REF!</definedName>
    <definedName name="dc" localSheetId="25">#REF!</definedName>
    <definedName name="dc" localSheetId="26">#REF!</definedName>
    <definedName name="dc" localSheetId="27">#REF!</definedName>
    <definedName name="dc" localSheetId="34">#REF!</definedName>
    <definedName name="dc" localSheetId="4">#REF!</definedName>
    <definedName name="dc" localSheetId="37">#REF!</definedName>
    <definedName name="dc" localSheetId="1">#REF!</definedName>
    <definedName name="dc" localSheetId="35">#REF!</definedName>
    <definedName name="dc" localSheetId="28">#REF!</definedName>
    <definedName name="dc" localSheetId="2">#REF!</definedName>
    <definedName name="dc" localSheetId="36">#REF!</definedName>
    <definedName name="dc">#REF!</definedName>
    <definedName name="DEFAULT" localSheetId="29">[1]INICIO!$AA$10</definedName>
    <definedName name="DEFAULT" localSheetId="28">[3]INICIO!$AA$10</definedName>
    <definedName name="DEFAULT" localSheetId="36">[1]INICIO!$AA$10</definedName>
    <definedName name="DEFAULT">[2]INICIO!$AA$10</definedName>
    <definedName name="DEUDA" localSheetId="29">#REF!</definedName>
    <definedName name="DEUDA" localSheetId="5">#REF!</definedName>
    <definedName name="DEUDA" localSheetId="6">#REF!</definedName>
    <definedName name="DEUDA" localSheetId="7">#REF!</definedName>
    <definedName name="DEUDA" localSheetId="8">#REF!</definedName>
    <definedName name="DEUDA" localSheetId="9">#REF!</definedName>
    <definedName name="DEUDA" localSheetId="10">#REF!</definedName>
    <definedName name="DEUDA" localSheetId="11">#REF!</definedName>
    <definedName name="DEUDA" localSheetId="12">#REF!</definedName>
    <definedName name="DEUDA" localSheetId="13">#REF!</definedName>
    <definedName name="DEUDA" localSheetId="14">#REF!</definedName>
    <definedName name="DEUDA" localSheetId="15">#REF!</definedName>
    <definedName name="DEUDA" localSheetId="16">#REF!</definedName>
    <definedName name="DEUDA" localSheetId="17">#REF!</definedName>
    <definedName name="DEUDA" localSheetId="18">#REF!</definedName>
    <definedName name="DEUDA" localSheetId="19">#REF!</definedName>
    <definedName name="DEUDA" localSheetId="20">#REF!</definedName>
    <definedName name="DEUDA" localSheetId="21">#REF!</definedName>
    <definedName name="DEUDA" localSheetId="22">#REF!</definedName>
    <definedName name="DEUDA" localSheetId="23">#REF!</definedName>
    <definedName name="DEUDA" localSheetId="24">#REF!</definedName>
    <definedName name="DEUDA" localSheetId="25">#REF!</definedName>
    <definedName name="DEUDA" localSheetId="26">#REF!</definedName>
    <definedName name="DEUDA" localSheetId="27">#REF!</definedName>
    <definedName name="DEUDA" localSheetId="34">#REF!</definedName>
    <definedName name="DEUDA" localSheetId="4">#REF!</definedName>
    <definedName name="DEUDA" localSheetId="37">#REF!</definedName>
    <definedName name="DEUDA" localSheetId="1">#REF!</definedName>
    <definedName name="DEUDA" localSheetId="35">#REF!</definedName>
    <definedName name="DEUDA" localSheetId="28">#REF!</definedName>
    <definedName name="DEUDA" localSheetId="2">#REF!</definedName>
    <definedName name="DEUDA" localSheetId="36">#REF!</definedName>
    <definedName name="DEUDA">#REF!</definedName>
    <definedName name="egvb" localSheetId="29">#REF!</definedName>
    <definedName name="egvb" localSheetId="5">#REF!</definedName>
    <definedName name="egvb" localSheetId="6">#REF!</definedName>
    <definedName name="egvb" localSheetId="7">#REF!</definedName>
    <definedName name="egvb" localSheetId="8">#REF!</definedName>
    <definedName name="egvb" localSheetId="9">#REF!</definedName>
    <definedName name="egvb" localSheetId="10">#REF!</definedName>
    <definedName name="egvb" localSheetId="11">#REF!</definedName>
    <definedName name="egvb" localSheetId="12">#REF!</definedName>
    <definedName name="egvb" localSheetId="13">#REF!</definedName>
    <definedName name="egvb" localSheetId="14">#REF!</definedName>
    <definedName name="egvb" localSheetId="15">#REF!</definedName>
    <definedName name="egvb" localSheetId="16">#REF!</definedName>
    <definedName name="egvb" localSheetId="17">#REF!</definedName>
    <definedName name="egvb" localSheetId="18">#REF!</definedName>
    <definedName name="egvb" localSheetId="19">#REF!</definedName>
    <definedName name="egvb" localSheetId="20">#REF!</definedName>
    <definedName name="egvb" localSheetId="21">#REF!</definedName>
    <definedName name="egvb" localSheetId="22">#REF!</definedName>
    <definedName name="egvb" localSheetId="23">#REF!</definedName>
    <definedName name="egvb" localSheetId="24">#REF!</definedName>
    <definedName name="egvb" localSheetId="25">#REF!</definedName>
    <definedName name="egvb" localSheetId="26">#REF!</definedName>
    <definedName name="egvb" localSheetId="27">#REF!</definedName>
    <definedName name="egvb" localSheetId="34">#REF!</definedName>
    <definedName name="egvb" localSheetId="4">#REF!</definedName>
    <definedName name="egvb" localSheetId="37">#REF!</definedName>
    <definedName name="egvb" localSheetId="1">#REF!</definedName>
    <definedName name="egvb" localSheetId="35">#REF!</definedName>
    <definedName name="egvb" localSheetId="28">#REF!</definedName>
    <definedName name="egvb" localSheetId="2">#REF!</definedName>
    <definedName name="egvb" localSheetId="36">#REF!</definedName>
    <definedName name="egvb">#REF!</definedName>
    <definedName name="EJER" localSheetId="29">#REF!</definedName>
    <definedName name="EJER" localSheetId="5">#REF!</definedName>
    <definedName name="EJER" localSheetId="6">#REF!</definedName>
    <definedName name="EJER" localSheetId="7">#REF!</definedName>
    <definedName name="EJER" localSheetId="8">#REF!</definedName>
    <definedName name="EJER" localSheetId="9">#REF!</definedName>
    <definedName name="EJER" localSheetId="10">#REF!</definedName>
    <definedName name="EJER" localSheetId="11">#REF!</definedName>
    <definedName name="EJER" localSheetId="12">#REF!</definedName>
    <definedName name="EJER" localSheetId="13">#REF!</definedName>
    <definedName name="EJER" localSheetId="14">#REF!</definedName>
    <definedName name="EJER" localSheetId="15">#REF!</definedName>
    <definedName name="EJER" localSheetId="16">#REF!</definedName>
    <definedName name="EJER" localSheetId="17">#REF!</definedName>
    <definedName name="EJER" localSheetId="18">#REF!</definedName>
    <definedName name="EJER" localSheetId="19">#REF!</definedName>
    <definedName name="EJER" localSheetId="20">#REF!</definedName>
    <definedName name="EJER" localSheetId="21">#REF!</definedName>
    <definedName name="EJER" localSheetId="22">#REF!</definedName>
    <definedName name="EJER" localSheetId="23">#REF!</definedName>
    <definedName name="EJER" localSheetId="24">#REF!</definedName>
    <definedName name="EJER" localSheetId="25">#REF!</definedName>
    <definedName name="EJER" localSheetId="26">#REF!</definedName>
    <definedName name="EJER" localSheetId="27">#REF!</definedName>
    <definedName name="EJER" localSheetId="34">#REF!</definedName>
    <definedName name="EJER" localSheetId="4">#REF!</definedName>
    <definedName name="EJER" localSheetId="37">#REF!</definedName>
    <definedName name="EJER" localSheetId="1">#REF!</definedName>
    <definedName name="EJER" localSheetId="35">#REF!</definedName>
    <definedName name="EJER" localSheetId="28">#REF!</definedName>
    <definedName name="EJER" localSheetId="2">#REF!</definedName>
    <definedName name="EJER" localSheetId="36">#REF!</definedName>
    <definedName name="EJER">#REF!</definedName>
    <definedName name="EJES" localSheetId="29">[1]INICIO!$Y$151:$Y$157</definedName>
    <definedName name="EJES" localSheetId="28">[3]INICIO!$Y$151:$Y$157</definedName>
    <definedName name="EJES" localSheetId="36">[1]INICIO!$Y$151:$Y$157</definedName>
    <definedName name="EJES">[2]INICIO!$Y$151:$Y$157</definedName>
    <definedName name="ENFPEM" localSheetId="29">#REF!</definedName>
    <definedName name="ENFPEM" localSheetId="5">#REF!</definedName>
    <definedName name="ENFPEM" localSheetId="6">#REF!</definedName>
    <definedName name="ENFPEM" localSheetId="7">#REF!</definedName>
    <definedName name="ENFPEM" localSheetId="8">#REF!</definedName>
    <definedName name="ENFPEM" localSheetId="9">#REF!</definedName>
    <definedName name="ENFPEM" localSheetId="10">#REF!</definedName>
    <definedName name="ENFPEM" localSheetId="11">#REF!</definedName>
    <definedName name="ENFPEM" localSheetId="12">#REF!</definedName>
    <definedName name="ENFPEM" localSheetId="13">#REF!</definedName>
    <definedName name="ENFPEM" localSheetId="14">#REF!</definedName>
    <definedName name="ENFPEM" localSheetId="15">#REF!</definedName>
    <definedName name="ENFPEM" localSheetId="16">#REF!</definedName>
    <definedName name="ENFPEM" localSheetId="17">#REF!</definedName>
    <definedName name="ENFPEM" localSheetId="18">#REF!</definedName>
    <definedName name="ENFPEM" localSheetId="19">#REF!</definedName>
    <definedName name="ENFPEM" localSheetId="20">#REF!</definedName>
    <definedName name="ENFPEM" localSheetId="21">#REF!</definedName>
    <definedName name="ENFPEM" localSheetId="22">#REF!</definedName>
    <definedName name="ENFPEM" localSheetId="23">#REF!</definedName>
    <definedName name="ENFPEM" localSheetId="24">#REF!</definedName>
    <definedName name="ENFPEM" localSheetId="25">#REF!</definedName>
    <definedName name="ENFPEM" localSheetId="26">#REF!</definedName>
    <definedName name="ENFPEM" localSheetId="27">#REF!</definedName>
    <definedName name="ENFPEM" localSheetId="34">#REF!</definedName>
    <definedName name="ENFPEM" localSheetId="4">#REF!</definedName>
    <definedName name="ENFPEM" localSheetId="37">#REF!</definedName>
    <definedName name="ENFPEM" localSheetId="1">#REF!</definedName>
    <definedName name="ENFPEM" localSheetId="35">#REF!</definedName>
    <definedName name="ENFPEM" localSheetId="2">#REF!</definedName>
    <definedName name="ENFPEM" localSheetId="36">#REF!</definedName>
    <definedName name="ENFPEM">#REF!</definedName>
    <definedName name="fidco" localSheetId="29">[8]INICIO!#REF!</definedName>
    <definedName name="fidco" localSheetId="6">[8]INICIO!#REF!</definedName>
    <definedName name="fidco" localSheetId="7">[8]INICIO!#REF!</definedName>
    <definedName name="fidco" localSheetId="8">[8]INICIO!#REF!</definedName>
    <definedName name="fidco" localSheetId="9">[8]INICIO!#REF!</definedName>
    <definedName name="fidco" localSheetId="10">[8]INICIO!#REF!</definedName>
    <definedName name="fidco" localSheetId="11">[8]INICIO!#REF!</definedName>
    <definedName name="fidco" localSheetId="12">[8]INICIO!#REF!</definedName>
    <definedName name="fidco" localSheetId="13">[8]INICIO!#REF!</definedName>
    <definedName name="fidco" localSheetId="14">[8]INICIO!#REF!</definedName>
    <definedName name="fidco" localSheetId="15">[8]INICIO!#REF!</definedName>
    <definedName name="fidco" localSheetId="16">[8]INICIO!#REF!</definedName>
    <definedName name="fidco" localSheetId="17">[8]INICIO!#REF!</definedName>
    <definedName name="fidco" localSheetId="18">[8]INICIO!#REF!</definedName>
    <definedName name="fidco" localSheetId="19">[8]INICIO!#REF!</definedName>
    <definedName name="fidco" localSheetId="20">[8]INICIO!#REF!</definedName>
    <definedName name="fidco" localSheetId="21">[8]INICIO!#REF!</definedName>
    <definedName name="fidco" localSheetId="22">[8]INICIO!#REF!</definedName>
    <definedName name="fidco" localSheetId="23">[8]INICIO!#REF!</definedName>
    <definedName name="fidco" localSheetId="24">[8]INICIO!#REF!</definedName>
    <definedName name="fidco" localSheetId="25">[8]INICIO!#REF!</definedName>
    <definedName name="fidco" localSheetId="26">[8]INICIO!#REF!</definedName>
    <definedName name="fidco" localSheetId="27">[8]INICIO!#REF!</definedName>
    <definedName name="fidco" localSheetId="34">[8]INICIO!#REF!</definedName>
    <definedName name="fidco" localSheetId="1">[8]INICIO!#REF!</definedName>
    <definedName name="fidco" localSheetId="35">[8]INICIO!#REF!</definedName>
    <definedName name="fidco" localSheetId="2">[8]INICIO!#REF!</definedName>
    <definedName name="fidco" localSheetId="36">[8]INICIO!#REF!</definedName>
    <definedName name="fidco">[8]INICIO!#REF!</definedName>
    <definedName name="FIDCOS" localSheetId="29">[1]INICIO!$DH$5:$DI$96</definedName>
    <definedName name="FIDCOS" localSheetId="28">[3]INICIO!$DH$5:$DI$96</definedName>
    <definedName name="FIDCOS" localSheetId="36">[1]INICIO!$DH$5:$DI$96</definedName>
    <definedName name="FIDCOS">[2]INICIO!$DH$5:$DI$96</definedName>
    <definedName name="FPC" localSheetId="29">[1]INICIO!$DE$5:$DF$96</definedName>
    <definedName name="FPC" localSheetId="28">[3]INICIO!$DE$5:$DF$96</definedName>
    <definedName name="FPC" localSheetId="36">[1]INICIO!$DE$5:$DF$96</definedName>
    <definedName name="FPC">[2]INICIO!$DE$5:$DF$96</definedName>
    <definedName name="gasto_gci" localSheetId="29">[1]INICIO!$AO$48:$AO$49</definedName>
    <definedName name="gasto_gci" localSheetId="28">[3]INICIO!$AO$48:$AO$49</definedName>
    <definedName name="gasto_gci" localSheetId="36">[1]INICIO!$AO$48:$AO$49</definedName>
    <definedName name="gasto_gci">[2]INICIO!$AO$48:$AO$49</definedName>
    <definedName name="KEY" localSheetId="28">[9]cats!$A$1:$B$9</definedName>
    <definedName name="KEY" localSheetId="36">[10]cats!$A$1:$B$9</definedName>
    <definedName name="KEY">[10]cats!$A$1:$B$9</definedName>
    <definedName name="LABEL" localSheetId="29">[5]INICIO!$AY$5:$AZ$97</definedName>
    <definedName name="LABEL" localSheetId="28">[6]INICIO!$AY$5:$AZ$97</definedName>
    <definedName name="LABEL" localSheetId="36">[5]INICIO!$AY$5:$AZ$97</definedName>
    <definedName name="LABEL">[7]INICIO!$AY$5:$AZ$97</definedName>
    <definedName name="label1g" localSheetId="29">[1]INICIO!$AA$19</definedName>
    <definedName name="label1g" localSheetId="28">[3]INICIO!$AA$19</definedName>
    <definedName name="label1g" localSheetId="36">[1]INICIO!$AA$19</definedName>
    <definedName name="label1g">[2]INICIO!$AA$19</definedName>
    <definedName name="label1S" localSheetId="29">[1]INICIO!$AA$22</definedName>
    <definedName name="label1S" localSheetId="28">[3]INICIO!$AA$22</definedName>
    <definedName name="label1S" localSheetId="36">[1]INICIO!$AA$22</definedName>
    <definedName name="label1S">[2]INICIO!$AA$22</definedName>
    <definedName name="label2g" localSheetId="29">[1]INICIO!$AA$20</definedName>
    <definedName name="label2g" localSheetId="28">[3]INICIO!$AA$20</definedName>
    <definedName name="label2g" localSheetId="36">[1]INICIO!$AA$20</definedName>
    <definedName name="label2g">[2]INICIO!$AA$20</definedName>
    <definedName name="label2S" localSheetId="29">[1]INICIO!$AA$23</definedName>
    <definedName name="label2S" localSheetId="28">[3]INICIO!$AA$23</definedName>
    <definedName name="label2S" localSheetId="36">[1]INICIO!$AA$23</definedName>
    <definedName name="label2S">[2]INICIO!$AA$23</definedName>
    <definedName name="Líneadeacción" localSheetId="29">[5]INICIO!#REF!</definedName>
    <definedName name="Líneadeacción" localSheetId="5">[7]INICIO!#REF!</definedName>
    <definedName name="Líneadeacción" localSheetId="6">[7]INICIO!#REF!</definedName>
    <definedName name="Líneadeacción" localSheetId="7">[7]INICIO!#REF!</definedName>
    <definedName name="Líneadeacción" localSheetId="8">[7]INICIO!#REF!</definedName>
    <definedName name="Líneadeacción" localSheetId="9">[7]INICIO!#REF!</definedName>
    <definedName name="Líneadeacción" localSheetId="10">[7]INICIO!#REF!</definedName>
    <definedName name="Líneadeacción" localSheetId="11">[7]INICIO!#REF!</definedName>
    <definedName name="Líneadeacción" localSheetId="12">[7]INICIO!#REF!</definedName>
    <definedName name="Líneadeacción" localSheetId="13">[7]INICIO!#REF!</definedName>
    <definedName name="Líneadeacción" localSheetId="14">[7]INICIO!#REF!</definedName>
    <definedName name="Líneadeacción" localSheetId="15">[7]INICIO!#REF!</definedName>
    <definedName name="Líneadeacción" localSheetId="16">[7]INICIO!#REF!</definedName>
    <definedName name="Líneadeacción" localSheetId="17">[7]INICIO!#REF!</definedName>
    <definedName name="Líneadeacción" localSheetId="18">[7]INICIO!#REF!</definedName>
    <definedName name="Líneadeacción" localSheetId="19">[7]INICIO!#REF!</definedName>
    <definedName name="Líneadeacción" localSheetId="20">[7]INICIO!#REF!</definedName>
    <definedName name="Líneadeacción" localSheetId="21">[7]INICIO!#REF!</definedName>
    <definedName name="Líneadeacción" localSheetId="22">[7]INICIO!#REF!</definedName>
    <definedName name="Líneadeacción" localSheetId="23">[7]INICIO!#REF!</definedName>
    <definedName name="Líneadeacción" localSheetId="24">[7]INICIO!#REF!</definedName>
    <definedName name="Líneadeacción" localSheetId="25">[7]INICIO!#REF!</definedName>
    <definedName name="Líneadeacción" localSheetId="26">[7]INICIO!#REF!</definedName>
    <definedName name="Líneadeacción" localSheetId="27">[7]INICIO!#REF!</definedName>
    <definedName name="Líneadeacción" localSheetId="34">[7]INICIO!#REF!</definedName>
    <definedName name="Líneadeacción" localSheetId="33">[7]INICIO!#REF!</definedName>
    <definedName name="Líneadeacción" localSheetId="37">[7]INICIO!#REF!</definedName>
    <definedName name="Líneadeacción" localSheetId="1">[7]INICIO!#REF!</definedName>
    <definedName name="Líneadeacción" localSheetId="35">[7]INICIO!#REF!</definedName>
    <definedName name="Líneadeacción" localSheetId="28">[6]INICIO!#REF!</definedName>
    <definedName name="Líneadeacción" localSheetId="2">[7]INICIO!#REF!</definedName>
    <definedName name="Líneadeacción" localSheetId="36">[5]INICIO!#REF!</definedName>
    <definedName name="Líneadeacción">[7]INICIO!#REF!</definedName>
    <definedName name="LISTA_2016" localSheetId="29">#REF!</definedName>
    <definedName name="LISTA_2016" localSheetId="5">#REF!</definedName>
    <definedName name="LISTA_2016" localSheetId="6">#REF!</definedName>
    <definedName name="LISTA_2016" localSheetId="7">#REF!</definedName>
    <definedName name="LISTA_2016" localSheetId="8">#REF!</definedName>
    <definedName name="LISTA_2016" localSheetId="9">#REF!</definedName>
    <definedName name="LISTA_2016" localSheetId="10">#REF!</definedName>
    <definedName name="LISTA_2016" localSheetId="11">#REF!</definedName>
    <definedName name="LISTA_2016" localSheetId="12">#REF!</definedName>
    <definedName name="LISTA_2016" localSheetId="13">#REF!</definedName>
    <definedName name="LISTA_2016" localSheetId="14">#REF!</definedName>
    <definedName name="LISTA_2016" localSheetId="15">#REF!</definedName>
    <definedName name="LISTA_2016" localSheetId="16">#REF!</definedName>
    <definedName name="LISTA_2016" localSheetId="17">#REF!</definedName>
    <definedName name="LISTA_2016" localSheetId="18">#REF!</definedName>
    <definedName name="LISTA_2016" localSheetId="19">#REF!</definedName>
    <definedName name="LISTA_2016" localSheetId="20">#REF!</definedName>
    <definedName name="LISTA_2016" localSheetId="21">#REF!</definedName>
    <definedName name="LISTA_2016" localSheetId="22">#REF!</definedName>
    <definedName name="LISTA_2016" localSheetId="23">#REF!</definedName>
    <definedName name="LISTA_2016" localSheetId="24">#REF!</definedName>
    <definedName name="LISTA_2016" localSheetId="25">#REF!</definedName>
    <definedName name="LISTA_2016" localSheetId="26">#REF!</definedName>
    <definedName name="LISTA_2016" localSheetId="27">#REF!</definedName>
    <definedName name="LISTA_2016" localSheetId="34">#REF!</definedName>
    <definedName name="LISTA_2016" localSheetId="4">#REF!</definedName>
    <definedName name="LISTA_2016" localSheetId="37">#REF!</definedName>
    <definedName name="LISTA_2016" localSheetId="1">#REF!</definedName>
    <definedName name="LISTA_2016" localSheetId="35">#REF!</definedName>
    <definedName name="LISTA_2016" localSheetId="2">#REF!</definedName>
    <definedName name="LISTA_2016" localSheetId="36">#REF!</definedName>
    <definedName name="LISTA_2016">#REF!</definedName>
    <definedName name="lista_ai" localSheetId="29">[1]INICIO!$AO$55:$AO$96</definedName>
    <definedName name="lista_ai" localSheetId="28">[3]INICIO!$AO$55:$AO$96</definedName>
    <definedName name="lista_ai" localSheetId="36">[1]INICIO!$AO$55:$AO$96</definedName>
    <definedName name="lista_ai">[2]INICIO!$AO$55:$AO$96</definedName>
    <definedName name="lista_deleg" localSheetId="29">[1]INICIO!$AR$34:$AR$49</definedName>
    <definedName name="lista_deleg" localSheetId="28">[3]INICIO!$AR$34:$AR$49</definedName>
    <definedName name="lista_deleg" localSheetId="36">[1]INICIO!$AR$34:$AR$49</definedName>
    <definedName name="lista_deleg">[2]INICIO!$AR$34:$AR$49</definedName>
    <definedName name="lista_eppa" localSheetId="29">[1]INICIO!$AR$55:$AS$149</definedName>
    <definedName name="lista_eppa" localSheetId="28">[3]INICIO!$AR$55:$AS$149</definedName>
    <definedName name="lista_eppa" localSheetId="36">[1]INICIO!$AR$55:$AS$149</definedName>
    <definedName name="lista_eppa">[2]INICIO!$AR$55:$AS$149</definedName>
    <definedName name="LISTA_UR" localSheetId="29">[1]INICIO!$Y$4:$Z$93</definedName>
    <definedName name="LISTA_UR" localSheetId="28">[3]INICIO!$Y$4:$Z$93</definedName>
    <definedName name="LISTA_UR" localSheetId="36">[1]INICIO!$Y$4:$Z$93</definedName>
    <definedName name="LISTA_UR">[2]INICIO!$Y$4:$Z$93</definedName>
    <definedName name="MAPPEGS" localSheetId="29">[5]INICIO!#REF!</definedName>
    <definedName name="MAPPEGS" localSheetId="6">[7]INICIO!#REF!</definedName>
    <definedName name="MAPPEGS" localSheetId="7">[7]INICIO!#REF!</definedName>
    <definedName name="MAPPEGS" localSheetId="8">[7]INICIO!#REF!</definedName>
    <definedName name="MAPPEGS" localSheetId="9">[7]INICIO!#REF!</definedName>
    <definedName name="MAPPEGS" localSheetId="10">[7]INICIO!#REF!</definedName>
    <definedName name="MAPPEGS" localSheetId="11">[7]INICIO!#REF!</definedName>
    <definedName name="MAPPEGS" localSheetId="12">[7]INICIO!#REF!</definedName>
    <definedName name="MAPPEGS" localSheetId="13">[7]INICIO!#REF!</definedName>
    <definedName name="MAPPEGS" localSheetId="14">[7]INICIO!#REF!</definedName>
    <definedName name="MAPPEGS" localSheetId="15">[7]INICIO!#REF!</definedName>
    <definedName name="MAPPEGS" localSheetId="16">[7]INICIO!#REF!</definedName>
    <definedName name="MAPPEGS" localSheetId="17">[7]INICIO!#REF!</definedName>
    <definedName name="MAPPEGS" localSheetId="18">[7]INICIO!#REF!</definedName>
    <definedName name="MAPPEGS" localSheetId="19">[7]INICIO!#REF!</definedName>
    <definedName name="MAPPEGS" localSheetId="20">[7]INICIO!#REF!</definedName>
    <definedName name="MAPPEGS" localSheetId="21">[7]INICIO!#REF!</definedName>
    <definedName name="MAPPEGS" localSheetId="22">[7]INICIO!#REF!</definedName>
    <definedName name="MAPPEGS" localSheetId="23">[7]INICIO!#REF!</definedName>
    <definedName name="MAPPEGS" localSheetId="24">[7]INICIO!#REF!</definedName>
    <definedName name="MAPPEGS" localSheetId="25">[7]INICIO!#REF!</definedName>
    <definedName name="MAPPEGS" localSheetId="26">[7]INICIO!#REF!</definedName>
    <definedName name="MAPPEGS" localSheetId="27">[7]INICIO!#REF!</definedName>
    <definedName name="MAPPEGS" localSheetId="34">[7]INICIO!#REF!</definedName>
    <definedName name="MAPPEGS" localSheetId="33">[7]INICIO!#REF!</definedName>
    <definedName name="MAPPEGS" localSheetId="37">[7]INICIO!#REF!</definedName>
    <definedName name="MAPPEGS" localSheetId="1">[7]INICIO!#REF!</definedName>
    <definedName name="MAPPEGS" localSheetId="35">[7]INICIO!#REF!</definedName>
    <definedName name="MAPPEGS" localSheetId="28">[6]INICIO!#REF!</definedName>
    <definedName name="MAPPEGS" localSheetId="2">[7]INICIO!#REF!</definedName>
    <definedName name="MAPPEGS" localSheetId="36">[5]INICIO!#REF!</definedName>
    <definedName name="MAPPEGS">[7]INICIO!#REF!</definedName>
    <definedName name="MODIF" localSheetId="29">[1]datos!$U$2:$U$31674</definedName>
    <definedName name="MODIF" localSheetId="28">[3]datos!$U$2:$U$31674</definedName>
    <definedName name="MODIF" localSheetId="36">[1]datos!$U$2:$U$31674</definedName>
    <definedName name="MODIF">[2]datos!$U$2:$U$31674</definedName>
    <definedName name="MSG_ERROR1" localSheetId="29">[5]INICIO!$AA$11</definedName>
    <definedName name="MSG_ERROR1" localSheetId="28">[6]INICIO!$AA$11</definedName>
    <definedName name="MSG_ERROR1" localSheetId="36">[5]INICIO!$AA$11</definedName>
    <definedName name="MSG_ERROR1">[7]INICIO!$AA$11</definedName>
    <definedName name="MSG_ERROR2" localSheetId="29">[1]INICIO!$AA$12</definedName>
    <definedName name="MSG_ERROR2" localSheetId="28">[3]INICIO!$AA$12</definedName>
    <definedName name="MSG_ERROR2" localSheetId="36">[1]INICIO!$AA$12</definedName>
    <definedName name="MSG_ERROR2">[2]INICIO!$AA$12</definedName>
    <definedName name="OPCION2" localSheetId="31">[7]INICIO!#REF!</definedName>
    <definedName name="OPCION2" localSheetId="29">[5]INICIO!#REF!</definedName>
    <definedName name="OPCION2" localSheetId="5">[7]INICIO!#REF!</definedName>
    <definedName name="OPCION2" localSheetId="6">[7]INICIO!#REF!</definedName>
    <definedName name="OPCION2" localSheetId="7">[7]INICIO!#REF!</definedName>
    <definedName name="OPCION2" localSheetId="8">[7]INICIO!#REF!</definedName>
    <definedName name="OPCION2" localSheetId="9">[7]INICIO!#REF!</definedName>
    <definedName name="OPCION2" localSheetId="10">[7]INICIO!#REF!</definedName>
    <definedName name="OPCION2" localSheetId="11">[7]INICIO!#REF!</definedName>
    <definedName name="OPCION2" localSheetId="12">[7]INICIO!#REF!</definedName>
    <definedName name="OPCION2" localSheetId="13">[7]INICIO!#REF!</definedName>
    <definedName name="OPCION2" localSheetId="14">[7]INICIO!#REF!</definedName>
    <definedName name="OPCION2" localSheetId="15">[7]INICIO!#REF!</definedName>
    <definedName name="OPCION2" localSheetId="16">[7]INICIO!#REF!</definedName>
    <definedName name="OPCION2" localSheetId="17">[7]INICIO!#REF!</definedName>
    <definedName name="OPCION2" localSheetId="18">[7]INICIO!#REF!</definedName>
    <definedName name="OPCION2" localSheetId="19">[7]INICIO!#REF!</definedName>
    <definedName name="OPCION2" localSheetId="20">[7]INICIO!#REF!</definedName>
    <definedName name="OPCION2" localSheetId="21">[7]INICIO!#REF!</definedName>
    <definedName name="OPCION2" localSheetId="22">[7]INICIO!#REF!</definedName>
    <definedName name="OPCION2" localSheetId="23">[7]INICIO!#REF!</definedName>
    <definedName name="OPCION2" localSheetId="24">[7]INICIO!#REF!</definedName>
    <definedName name="OPCION2" localSheetId="25">[7]INICIO!#REF!</definedName>
    <definedName name="OPCION2" localSheetId="26">[7]INICIO!#REF!</definedName>
    <definedName name="OPCION2" localSheetId="27">[7]INICIO!#REF!</definedName>
    <definedName name="OPCION2" localSheetId="34">[7]INICIO!#REF!</definedName>
    <definedName name="OPCION2" localSheetId="4">[7]INICIO!#REF!</definedName>
    <definedName name="OPCION2" localSheetId="33">[7]INICIO!#REF!</definedName>
    <definedName name="OPCION2" localSheetId="37">[7]INICIO!#REF!</definedName>
    <definedName name="OPCION2" localSheetId="1">[7]INICIO!#REF!</definedName>
    <definedName name="OPCION2" localSheetId="35">[7]INICIO!#REF!</definedName>
    <definedName name="OPCION2" localSheetId="28">[6]INICIO!#REF!</definedName>
    <definedName name="OPCION2" localSheetId="2">[7]INICIO!#REF!</definedName>
    <definedName name="OPCION2" localSheetId="36">[5]INICIO!#REF!</definedName>
    <definedName name="OPCION2">[7]INICIO!#REF!</definedName>
    <definedName name="ORIG" localSheetId="29">[1]datos!$T$2:$T$31674</definedName>
    <definedName name="ORIG" localSheetId="28">[3]datos!$T$2:$T$31674</definedName>
    <definedName name="ORIG" localSheetId="36">[1]datos!$T$2:$T$31674</definedName>
    <definedName name="ORIG">[2]datos!$T$2:$T$31674</definedName>
    <definedName name="P" localSheetId="29">[1]INICIO!$AO$5:$AP$32</definedName>
    <definedName name="P" localSheetId="28">[3]INICIO!$AO$5:$AP$32</definedName>
    <definedName name="P" localSheetId="36">[1]INICIO!$AO$5:$AP$32</definedName>
    <definedName name="P">[2]INICIO!$AO$5:$AP$32</definedName>
    <definedName name="P_K" localSheetId="29">[1]INICIO!$AO$5:$AO$32</definedName>
    <definedName name="P_K" localSheetId="28">[3]INICIO!$AO$5:$AO$32</definedName>
    <definedName name="P_K" localSheetId="36">[1]INICIO!$AO$5:$AO$32</definedName>
    <definedName name="P_K">[2]INICIO!$AO$5:$AO$32</definedName>
    <definedName name="PE" localSheetId="29">[1]INICIO!$AR$5:$AS$16</definedName>
    <definedName name="PE" localSheetId="28">[3]INICIO!$AR$5:$AS$16</definedName>
    <definedName name="PE" localSheetId="36">[1]INICIO!$AR$5:$AS$16</definedName>
    <definedName name="PE">[2]INICIO!$AR$5:$AS$16</definedName>
    <definedName name="PE_K" localSheetId="29">[1]INICIO!$AR$5:$AR$16</definedName>
    <definedName name="PE_K" localSheetId="28">[3]INICIO!$AR$5:$AR$16</definedName>
    <definedName name="PE_K" localSheetId="36">[1]INICIO!$AR$5:$AR$16</definedName>
    <definedName name="PE_K">[2]INICIO!$AR$5:$AR$16</definedName>
    <definedName name="PEDO" localSheetId="29">[11]INICIO!#REF!</definedName>
    <definedName name="PEDO" localSheetId="6">[11]INICIO!#REF!</definedName>
    <definedName name="PEDO" localSheetId="7">[11]INICIO!#REF!</definedName>
    <definedName name="PEDO" localSheetId="8">[11]INICIO!#REF!</definedName>
    <definedName name="PEDO" localSheetId="9">[11]INICIO!#REF!</definedName>
    <definedName name="PEDO" localSheetId="10">[11]INICIO!#REF!</definedName>
    <definedName name="PEDO" localSheetId="11">[11]INICIO!#REF!</definedName>
    <definedName name="PEDO" localSheetId="12">[11]INICIO!#REF!</definedName>
    <definedName name="PEDO" localSheetId="13">[11]INICIO!#REF!</definedName>
    <definedName name="PEDO" localSheetId="14">[11]INICIO!#REF!</definedName>
    <definedName name="PEDO" localSheetId="15">[11]INICIO!#REF!</definedName>
    <definedName name="PEDO" localSheetId="16">[11]INICIO!#REF!</definedName>
    <definedName name="PEDO" localSheetId="17">[11]INICIO!#REF!</definedName>
    <definedName name="PEDO" localSheetId="18">[11]INICIO!#REF!</definedName>
    <definedName name="PEDO" localSheetId="19">[11]INICIO!#REF!</definedName>
    <definedName name="PEDO" localSheetId="20">[11]INICIO!#REF!</definedName>
    <definedName name="PEDO" localSheetId="21">[11]INICIO!#REF!</definedName>
    <definedName name="PEDO" localSheetId="22">[11]INICIO!#REF!</definedName>
    <definedName name="PEDO" localSheetId="23">[11]INICIO!#REF!</definedName>
    <definedName name="PEDO" localSheetId="24">[11]INICIO!#REF!</definedName>
    <definedName name="PEDO" localSheetId="25">[11]INICIO!#REF!</definedName>
    <definedName name="PEDO" localSheetId="26">[11]INICIO!#REF!</definedName>
    <definedName name="PEDO" localSheetId="27">[11]INICIO!#REF!</definedName>
    <definedName name="PEDO" localSheetId="34">[11]INICIO!#REF!</definedName>
    <definedName name="PEDO" localSheetId="37">[11]INICIO!#REF!</definedName>
    <definedName name="PEDO" localSheetId="1">[11]INICIO!#REF!</definedName>
    <definedName name="PEDO" localSheetId="35">[11]INICIO!#REF!</definedName>
    <definedName name="PEDO" localSheetId="28">[6]INICIO!#REF!</definedName>
    <definedName name="PEDO" localSheetId="2">[11]INICIO!#REF!</definedName>
    <definedName name="PEDO" localSheetId="36">[11]INICIO!#REF!</definedName>
    <definedName name="PEDO">[11]INICIO!#REF!</definedName>
    <definedName name="PERIODO" localSheetId="29">#REF!</definedName>
    <definedName name="PERIODO" localSheetId="5">#REF!</definedName>
    <definedName name="PERIODO" localSheetId="6">#REF!</definedName>
    <definedName name="PERIODO" localSheetId="7">#REF!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 localSheetId="16">#REF!</definedName>
    <definedName name="PERIODO" localSheetId="17">#REF!</definedName>
    <definedName name="PERIODO" localSheetId="18">#REF!</definedName>
    <definedName name="PERIODO" localSheetId="19">#REF!</definedName>
    <definedName name="PERIODO" localSheetId="20">#REF!</definedName>
    <definedName name="PERIODO" localSheetId="21">#REF!</definedName>
    <definedName name="PERIODO" localSheetId="22">#REF!</definedName>
    <definedName name="PERIODO" localSheetId="23">#REF!</definedName>
    <definedName name="PERIODO" localSheetId="24">#REF!</definedName>
    <definedName name="PERIODO" localSheetId="25">#REF!</definedName>
    <definedName name="PERIODO" localSheetId="26">#REF!</definedName>
    <definedName name="PERIODO" localSheetId="27">#REF!</definedName>
    <definedName name="PERIODO" localSheetId="34">#REF!</definedName>
    <definedName name="PERIODO" localSheetId="4">#REF!</definedName>
    <definedName name="PERIODO" localSheetId="37">#REF!</definedName>
    <definedName name="PERIODO" localSheetId="1">#REF!</definedName>
    <definedName name="PERIODO" localSheetId="35">#REF!</definedName>
    <definedName name="PERIODO" localSheetId="28">#REF!</definedName>
    <definedName name="PERIODO" localSheetId="2">#REF!</definedName>
    <definedName name="PERIODO" localSheetId="36">#REF!</definedName>
    <definedName name="PERIODO">#REF!</definedName>
    <definedName name="PRC" localSheetId="29">#REF!</definedName>
    <definedName name="PRC" localSheetId="5">#REF!</definedName>
    <definedName name="PRC" localSheetId="6">#REF!</definedName>
    <definedName name="PRC" localSheetId="7">#REF!</definedName>
    <definedName name="PRC" localSheetId="8">#REF!</definedName>
    <definedName name="PRC" localSheetId="9">#REF!</definedName>
    <definedName name="PRC" localSheetId="10">#REF!</definedName>
    <definedName name="PRC" localSheetId="11">#REF!</definedName>
    <definedName name="PRC" localSheetId="12">#REF!</definedName>
    <definedName name="PRC" localSheetId="13">#REF!</definedName>
    <definedName name="PRC" localSheetId="14">#REF!</definedName>
    <definedName name="PRC" localSheetId="15">#REF!</definedName>
    <definedName name="PRC" localSheetId="16">#REF!</definedName>
    <definedName name="PRC" localSheetId="17">#REF!</definedName>
    <definedName name="PRC" localSheetId="18">#REF!</definedName>
    <definedName name="PRC" localSheetId="19">#REF!</definedName>
    <definedName name="PRC" localSheetId="20">#REF!</definedName>
    <definedName name="PRC" localSheetId="21">#REF!</definedName>
    <definedName name="PRC" localSheetId="22">#REF!</definedName>
    <definedName name="PRC" localSheetId="23">#REF!</definedName>
    <definedName name="PRC" localSheetId="24">#REF!</definedName>
    <definedName name="PRC" localSheetId="25">#REF!</definedName>
    <definedName name="PRC" localSheetId="26">#REF!</definedName>
    <definedName name="PRC" localSheetId="27">#REF!</definedName>
    <definedName name="PRC" localSheetId="34">#REF!</definedName>
    <definedName name="PRC" localSheetId="4">#REF!</definedName>
    <definedName name="PRC" localSheetId="1">#REF!</definedName>
    <definedName name="PRC" localSheetId="35">#REF!</definedName>
    <definedName name="PRC" localSheetId="2">#REF!</definedName>
    <definedName name="PRC" localSheetId="36">#REF!</definedName>
    <definedName name="PRC">#REF!</definedName>
    <definedName name="PROG" localSheetId="29">#REF!</definedName>
    <definedName name="PROG" localSheetId="5">#REF!</definedName>
    <definedName name="PROG" localSheetId="6">#REF!</definedName>
    <definedName name="PROG" localSheetId="7">#REF!</definedName>
    <definedName name="PROG" localSheetId="8">#REF!</definedName>
    <definedName name="PROG" localSheetId="9">#REF!</definedName>
    <definedName name="PROG" localSheetId="10">#REF!</definedName>
    <definedName name="PROG" localSheetId="11">#REF!</definedName>
    <definedName name="PROG" localSheetId="12">#REF!</definedName>
    <definedName name="PROG" localSheetId="13">#REF!</definedName>
    <definedName name="PROG" localSheetId="14">#REF!</definedName>
    <definedName name="PROG" localSheetId="15">#REF!</definedName>
    <definedName name="PROG" localSheetId="16">#REF!</definedName>
    <definedName name="PROG" localSheetId="17">#REF!</definedName>
    <definedName name="PROG" localSheetId="18">#REF!</definedName>
    <definedName name="PROG" localSheetId="19">#REF!</definedName>
    <definedName name="PROG" localSheetId="20">#REF!</definedName>
    <definedName name="PROG" localSheetId="21">#REF!</definedName>
    <definedName name="PROG" localSheetId="22">#REF!</definedName>
    <definedName name="PROG" localSheetId="23">#REF!</definedName>
    <definedName name="PROG" localSheetId="24">#REF!</definedName>
    <definedName name="PROG" localSheetId="25">#REF!</definedName>
    <definedName name="PROG" localSheetId="26">#REF!</definedName>
    <definedName name="PROG" localSheetId="27">#REF!</definedName>
    <definedName name="PROG" localSheetId="34">#REF!</definedName>
    <definedName name="PROG" localSheetId="4">#REF!</definedName>
    <definedName name="PROG" localSheetId="37">#REF!</definedName>
    <definedName name="PROG" localSheetId="1">#REF!</definedName>
    <definedName name="PROG" localSheetId="35">#REF!</definedName>
    <definedName name="PROG" localSheetId="28">#REF!</definedName>
    <definedName name="PROG" localSheetId="2">#REF!</definedName>
    <definedName name="PROG" localSheetId="36">#REF!</definedName>
    <definedName name="PROG">#REF!</definedName>
    <definedName name="ptda" localSheetId="29">#REF!</definedName>
    <definedName name="ptda" localSheetId="5">#REF!</definedName>
    <definedName name="ptda" localSheetId="6">#REF!</definedName>
    <definedName name="ptda" localSheetId="7">#REF!</definedName>
    <definedName name="ptda" localSheetId="8">#REF!</definedName>
    <definedName name="ptda" localSheetId="9">#REF!</definedName>
    <definedName name="ptda" localSheetId="10">#REF!</definedName>
    <definedName name="ptda" localSheetId="11">#REF!</definedName>
    <definedName name="ptda" localSheetId="12">#REF!</definedName>
    <definedName name="ptda" localSheetId="13">#REF!</definedName>
    <definedName name="ptda" localSheetId="14">#REF!</definedName>
    <definedName name="ptda" localSheetId="15">#REF!</definedName>
    <definedName name="ptda" localSheetId="16">#REF!</definedName>
    <definedName name="ptda" localSheetId="17">#REF!</definedName>
    <definedName name="ptda" localSheetId="18">#REF!</definedName>
    <definedName name="ptda" localSheetId="19">#REF!</definedName>
    <definedName name="ptda" localSheetId="20">#REF!</definedName>
    <definedName name="ptda" localSheetId="21">#REF!</definedName>
    <definedName name="ptda" localSheetId="22">#REF!</definedName>
    <definedName name="ptda" localSheetId="23">#REF!</definedName>
    <definedName name="ptda" localSheetId="24">#REF!</definedName>
    <definedName name="ptda" localSheetId="25">#REF!</definedName>
    <definedName name="ptda" localSheetId="26">#REF!</definedName>
    <definedName name="ptda" localSheetId="27">#REF!</definedName>
    <definedName name="ptda" localSheetId="34">#REF!</definedName>
    <definedName name="ptda" localSheetId="4">#REF!</definedName>
    <definedName name="ptda" localSheetId="37">#REF!</definedName>
    <definedName name="ptda" localSheetId="1">#REF!</definedName>
    <definedName name="ptda" localSheetId="35">#REF!</definedName>
    <definedName name="ptda" localSheetId="28">#REF!</definedName>
    <definedName name="ptda" localSheetId="2">#REF!</definedName>
    <definedName name="ptda" localSheetId="36">#REF!</definedName>
    <definedName name="ptda">#REF!</definedName>
    <definedName name="RE" localSheetId="29">[5]INICIO!$AA$11</definedName>
    <definedName name="RE" localSheetId="36">[5]INICIO!$AA$11</definedName>
    <definedName name="RE">[7]INICIO!$AA$11</definedName>
    <definedName name="rubros_fpc" localSheetId="29">[1]INICIO!$AO$39:$AO$42</definedName>
    <definedName name="rubros_fpc" localSheetId="28">[3]INICIO!$AO$39:$AO$42</definedName>
    <definedName name="rubros_fpc" localSheetId="36">[1]INICIO!$AO$39:$AO$42</definedName>
    <definedName name="rubros_fpc">[2]INICIO!$AO$39:$AO$42</definedName>
    <definedName name="SSSS" localSheetId="29">#REF!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16">#REF!</definedName>
    <definedName name="SSSS" localSheetId="17">#REF!</definedName>
    <definedName name="SSSS" localSheetId="18">#REF!</definedName>
    <definedName name="SSSS" localSheetId="19">#REF!</definedName>
    <definedName name="SSSS" localSheetId="20">#REF!</definedName>
    <definedName name="SSSS" localSheetId="21">#REF!</definedName>
    <definedName name="SSSS" localSheetId="22">#REF!</definedName>
    <definedName name="SSSS" localSheetId="23">#REF!</definedName>
    <definedName name="SSSS" localSheetId="24">#REF!</definedName>
    <definedName name="SSSS" localSheetId="25">#REF!</definedName>
    <definedName name="SSSS" localSheetId="26">#REF!</definedName>
    <definedName name="SSSS" localSheetId="27">#REF!</definedName>
    <definedName name="SSSS" localSheetId="34">#REF!</definedName>
    <definedName name="SSSS" localSheetId="4">#REF!</definedName>
    <definedName name="SSSS" localSheetId="35">#REF!</definedName>
    <definedName name="SSSS" localSheetId="36">#REF!</definedName>
    <definedName name="SSSS">#REF!</definedName>
    <definedName name="_xlnm.Print_Titles" localSheetId="30">'ADS-1'!$2:$8</definedName>
    <definedName name="_xlnm.Print_Titles" localSheetId="31">'ADS-2'!$2:$8</definedName>
    <definedName name="_xlnm.Print_Titles" localSheetId="29">AP!$2:$13</definedName>
    <definedName name="_xlnm.Print_Titles" localSheetId="5">'AP_RF 15O130 PART. FED.'!$2:$12</definedName>
    <definedName name="_xlnm.Print_Titles" localSheetId="6">'AP_RF 15O230 PART. FED.'!$2:$12</definedName>
    <definedName name="_xlnm.Print_Titles" localSheetId="7">'AP_RF 15O330 PART. FED. '!$2:$12</definedName>
    <definedName name="_xlnm.Print_Titles" localSheetId="8">'AP_RF 15O331 PART. FED. '!$2:$12</definedName>
    <definedName name="_xlnm.Print_Titles" localSheetId="9">'AP_RF 15O430 PART. FED. '!$2:$12</definedName>
    <definedName name="_xlnm.Print_Titles" localSheetId="10">'AP_RF 15O431 PART. FED.'!$2:$12</definedName>
    <definedName name="_xlnm.Print_Titles" localSheetId="11">'AP_RF 15O432 PART. FED. '!$2:$12</definedName>
    <definedName name="_xlnm.Print_Titles" localSheetId="12">'AP_RF 15O530 PART. FED.  '!$2:$12</definedName>
    <definedName name="_xlnm.Print_Titles" localSheetId="13">'AP_RF 15O531 PART. FED. '!$2:$12</definedName>
    <definedName name="_xlnm.Print_Titles" localSheetId="14">'AP_RF 15O532 PART. FED. '!$2:$12</definedName>
    <definedName name="_xlnm.Print_Titles" localSheetId="15">'AP_RF 15O630 PART. FED.   '!$2:$12</definedName>
    <definedName name="_xlnm.Print_Titles" localSheetId="16">'AP_RF 15OB30 PART. FED.    '!$2:$12</definedName>
    <definedName name="_xlnm.Print_Titles" localSheetId="17">'AP_RF 15OB31 PART. FED. '!$2:$12</definedName>
    <definedName name="_xlnm.Print_Titles" localSheetId="18">'AP_RF 15OC30 PART. FED. '!$2:$12</definedName>
    <definedName name="_xlnm.Print_Titles" localSheetId="19">'AP_RF 15OD31 PART. FED.  '!$2:$12</definedName>
    <definedName name="_xlnm.Print_Titles" localSheetId="20">'AP_RF 15OD33 PART. FED. '!$2:$12</definedName>
    <definedName name="_xlnm.Print_Titles" localSheetId="21">'AP_RF 15OG30 PART. FED. '!$2:$12</definedName>
    <definedName name="_xlnm.Print_Titles" localSheetId="22">'AP_RF 15OZ24 PART. FED. '!$2:$12</definedName>
    <definedName name="_xlnm.Print_Titles" localSheetId="23">'AP_RF 15OZ34 PART. FED. '!$2:$12</definedName>
    <definedName name="_xlnm.Print_Titles" localSheetId="24">'AP_RF 25P130 FORTAMUN '!$2:$12</definedName>
    <definedName name="_xlnm.Print_Titles" localSheetId="25">'AP_RF 25P134 FORTAMUN'!$2:$12</definedName>
    <definedName name="_xlnm.Print_Titles" localSheetId="26">'AP_RF 25P630 FAIS '!$2:$12</definedName>
    <definedName name="_xlnm.Print_Titles" localSheetId="27">'AP_RF 25P634 FAIS  '!$2:$12</definedName>
    <definedName name="_xlnm.Print_Titles" localSheetId="34">'AP-FAFA'!$2:$8</definedName>
    <definedName name="_xlnm.Print_Titles" localSheetId="3">ECG!$2:$8</definedName>
    <definedName name="_xlnm.Print_Titles" localSheetId="4">EPC!$2:$8</definedName>
    <definedName name="_xlnm.Print_Titles" localSheetId="33">FIC!$2:$9</definedName>
    <definedName name="_xlnm.Print_Titles" localSheetId="1">Matriz!$2:$9</definedName>
    <definedName name="_xlnm.Print_Titles" localSheetId="35">PPA!$2:$10</definedName>
    <definedName name="_xlnm.Print_Titles" localSheetId="2">Resumen_Ejecutivo!$9:$14</definedName>
    <definedName name="_xlnm.Print_Titles" localSheetId="36">'R-RAMA'!$6:$10</definedName>
    <definedName name="_xlnm.Print_Titles" localSheetId="32">SAP!$2:$8</definedName>
    <definedName name="TYA" localSheetId="29">#REF!</definedName>
    <definedName name="TYA" localSheetId="5">#REF!</definedName>
    <definedName name="TYA" localSheetId="6">#REF!</definedName>
    <definedName name="TYA" localSheetId="7">#REF!</definedName>
    <definedName name="TYA" localSheetId="8">#REF!</definedName>
    <definedName name="TYA" localSheetId="9">#REF!</definedName>
    <definedName name="TYA" localSheetId="10">#REF!</definedName>
    <definedName name="TYA" localSheetId="11">#REF!</definedName>
    <definedName name="TYA" localSheetId="12">#REF!</definedName>
    <definedName name="TYA" localSheetId="13">#REF!</definedName>
    <definedName name="TYA" localSheetId="14">#REF!</definedName>
    <definedName name="TYA" localSheetId="15">#REF!</definedName>
    <definedName name="TYA" localSheetId="16">#REF!</definedName>
    <definedName name="TYA" localSheetId="17">#REF!</definedName>
    <definedName name="TYA" localSheetId="18">#REF!</definedName>
    <definedName name="TYA" localSheetId="19">#REF!</definedName>
    <definedName name="TYA" localSheetId="20">#REF!</definedName>
    <definedName name="TYA" localSheetId="21">#REF!</definedName>
    <definedName name="TYA" localSheetId="22">#REF!</definedName>
    <definedName name="TYA" localSheetId="23">#REF!</definedName>
    <definedName name="TYA" localSheetId="24">#REF!</definedName>
    <definedName name="TYA" localSheetId="25">#REF!</definedName>
    <definedName name="TYA" localSheetId="26">#REF!</definedName>
    <definedName name="TYA" localSheetId="27">#REF!</definedName>
    <definedName name="TYA" localSheetId="34">#REF!</definedName>
    <definedName name="TYA" localSheetId="4">#REF!</definedName>
    <definedName name="TYA" localSheetId="37">#REF!</definedName>
    <definedName name="TYA" localSheetId="1">#REF!</definedName>
    <definedName name="TYA" localSheetId="35">#REF!</definedName>
    <definedName name="TYA" localSheetId="28">#REF!</definedName>
    <definedName name="TYA" localSheetId="2">#REF!</definedName>
    <definedName name="TYA" localSheetId="36">#REF!</definedName>
    <definedName name="TYA">#REF!</definedName>
    <definedName name="U" localSheetId="29">[1]INICIO!$Y$4:$Z$93</definedName>
    <definedName name="U" localSheetId="28">[3]INICIO!$Y$4:$Z$93</definedName>
    <definedName name="U" localSheetId="36">[1]INICIO!$Y$4:$Z$93</definedName>
    <definedName name="U">[2]INICIO!$Y$4:$Z$93</definedName>
    <definedName name="ue" localSheetId="29">[1]datos!$R$2:$R$31674</definedName>
    <definedName name="ue" localSheetId="36">[1]datos!$R$2:$R$31674</definedName>
    <definedName name="ue">[2]datos!$R$2:$R$31674</definedName>
    <definedName name="UEG_DENOM" localSheetId="29">[1]datos!$R$2:$R$31674</definedName>
    <definedName name="UEG_DENOM" localSheetId="28">[3]datos!$R$2:$R$31674</definedName>
    <definedName name="UEG_DENOM" localSheetId="36">[1]datos!$R$2:$R$31674</definedName>
    <definedName name="UEG_DENOM">[2]datos!$R$2:$R$31674</definedName>
    <definedName name="UR" localSheetId="29">[1]INICIO!$AJ$5:$AM$99</definedName>
    <definedName name="UR" localSheetId="28">[3]INICIO!$AJ$5:$AM$99</definedName>
    <definedName name="UR" localSheetId="36">[1]INICIO!$AJ$5:$AM$99</definedName>
    <definedName name="UR">[2]INICIO!$AJ$5:$AM$99</definedName>
    <definedName name="VERSIÓN" localSheetId="29">[1]INICIO!$Y$249:$Y$272</definedName>
    <definedName name="VERSIÓN" localSheetId="36">[1]INICIO!$Y$249:$Y$272</definedName>
    <definedName name="VERSIÓN">[2]INICIO!$Y$249:$Y$272</definedName>
    <definedName name="y" localSheetId="29">[1]INICIO!$AO$5:$AO$32</definedName>
    <definedName name="y" localSheetId="36">[1]INICIO!$AO$5:$AO$32</definedName>
    <definedName name="y">[2]INICIO!$AO$5:$AO$32</definedName>
    <definedName name="yttr" localSheetId="29">[1]INICIO!$Y$166:$Y$186</definedName>
    <definedName name="yttr" localSheetId="36">[1]INICIO!$Y$166:$Y$186</definedName>
    <definedName name="yttr">[2]INICIO!$Y$166:$Y$186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6" i="143" l="1"/>
  <c r="P186" i="143"/>
  <c r="I30" i="26"/>
  <c r="I25" i="26"/>
  <c r="I16" i="26"/>
  <c r="D36" i="98"/>
  <c r="D10" i="98"/>
  <c r="D11" i="98"/>
  <c r="D12" i="98"/>
  <c r="D13" i="98"/>
  <c r="D14" i="98"/>
  <c r="D15" i="98"/>
  <c r="D16" i="98"/>
  <c r="D17" i="98"/>
  <c r="D18" i="98"/>
  <c r="D19" i="98"/>
  <c r="D20" i="98"/>
  <c r="D21" i="98"/>
  <c r="D22" i="98"/>
  <c r="D23" i="98"/>
  <c r="D24" i="98"/>
  <c r="D25" i="98"/>
  <c r="D26" i="98"/>
  <c r="D27" i="98"/>
  <c r="D28" i="98"/>
  <c r="D29" i="98"/>
  <c r="D30" i="98"/>
  <c r="D31" i="98"/>
  <c r="D32" i="98"/>
  <c r="D33" i="98"/>
  <c r="D34" i="98"/>
  <c r="D35" i="98"/>
  <c r="D37" i="98"/>
  <c r="D38" i="98"/>
  <c r="D39" i="98"/>
  <c r="D40" i="98"/>
  <c r="D41" i="98"/>
  <c r="D42" i="98"/>
  <c r="D43" i="98"/>
  <c r="D44" i="98"/>
  <c r="D45" i="98"/>
  <c r="D46" i="98"/>
  <c r="D47" i="98"/>
  <c r="D48" i="98"/>
  <c r="D49" i="98"/>
  <c r="D50" i="98"/>
  <c r="D51" i="98"/>
  <c r="D52" i="98"/>
  <c r="D53" i="98"/>
  <c r="D54" i="98"/>
  <c r="D55" i="98"/>
  <c r="D56" i="98"/>
  <c r="D57" i="98"/>
  <c r="D58" i="98"/>
  <c r="D59" i="98"/>
  <c r="D60" i="98"/>
  <c r="D61" i="98"/>
  <c r="D62" i="98"/>
  <c r="D63" i="98"/>
  <c r="D64" i="98"/>
  <c r="D65" i="98"/>
  <c r="D66" i="98"/>
  <c r="D67" i="98"/>
  <c r="D68" i="98"/>
  <c r="D69" i="98"/>
  <c r="D70" i="98"/>
  <c r="D71" i="98"/>
  <c r="D9" i="98"/>
  <c r="O72" i="98"/>
  <c r="P72" i="98"/>
  <c r="Q72" i="98"/>
  <c r="R72" i="98"/>
  <c r="S72" i="98"/>
  <c r="T72" i="98"/>
  <c r="N72" i="98"/>
  <c r="E11" i="98"/>
  <c r="F11" i="98"/>
  <c r="G11" i="98"/>
  <c r="H11" i="98"/>
  <c r="I11" i="98"/>
  <c r="J11" i="98"/>
  <c r="K11" i="98"/>
  <c r="E12" i="98"/>
  <c r="F12" i="98"/>
  <c r="G12" i="98"/>
  <c r="H12" i="98"/>
  <c r="I12" i="98"/>
  <c r="J12" i="98"/>
  <c r="K12" i="98"/>
  <c r="E13" i="98"/>
  <c r="F13" i="98"/>
  <c r="G13" i="98"/>
  <c r="H13" i="98"/>
  <c r="I13" i="98"/>
  <c r="J13" i="98"/>
  <c r="K13" i="98"/>
  <c r="E14" i="98"/>
  <c r="F14" i="98"/>
  <c r="G14" i="98"/>
  <c r="H14" i="98"/>
  <c r="I14" i="98"/>
  <c r="J14" i="98"/>
  <c r="K14" i="98"/>
  <c r="E15" i="98"/>
  <c r="F15" i="98"/>
  <c r="G15" i="98"/>
  <c r="H15" i="98"/>
  <c r="I15" i="98"/>
  <c r="J15" i="98"/>
  <c r="K15" i="98"/>
  <c r="E16" i="98"/>
  <c r="F16" i="98"/>
  <c r="G16" i="98"/>
  <c r="H16" i="98"/>
  <c r="I16" i="98"/>
  <c r="J16" i="98"/>
  <c r="K16" i="98"/>
  <c r="E17" i="98"/>
  <c r="F17" i="98"/>
  <c r="G17" i="98"/>
  <c r="H17" i="98"/>
  <c r="I17" i="98"/>
  <c r="J17" i="98"/>
  <c r="K17" i="98"/>
  <c r="E18" i="98"/>
  <c r="F18" i="98"/>
  <c r="G18" i="98"/>
  <c r="H18" i="98"/>
  <c r="I18" i="98"/>
  <c r="J18" i="98"/>
  <c r="K18" i="98"/>
  <c r="E19" i="98"/>
  <c r="F19" i="98"/>
  <c r="G19" i="98"/>
  <c r="H19" i="98"/>
  <c r="I19" i="98"/>
  <c r="J19" i="98"/>
  <c r="K19" i="98"/>
  <c r="E20" i="98"/>
  <c r="F20" i="98"/>
  <c r="G20" i="98"/>
  <c r="H20" i="98"/>
  <c r="I20" i="98"/>
  <c r="J20" i="98"/>
  <c r="K20" i="98"/>
  <c r="E21" i="98"/>
  <c r="F21" i="98"/>
  <c r="G21" i="98"/>
  <c r="H21" i="98"/>
  <c r="I21" i="98"/>
  <c r="J21" i="98"/>
  <c r="K21" i="98"/>
  <c r="E22" i="98"/>
  <c r="F22" i="98"/>
  <c r="G22" i="98"/>
  <c r="H22" i="98"/>
  <c r="I22" i="98"/>
  <c r="J22" i="98"/>
  <c r="K22" i="98"/>
  <c r="E23" i="98"/>
  <c r="F23" i="98"/>
  <c r="G23" i="98"/>
  <c r="H23" i="98"/>
  <c r="I23" i="98"/>
  <c r="J23" i="98"/>
  <c r="K23" i="98"/>
  <c r="E24" i="98"/>
  <c r="F24" i="98"/>
  <c r="G24" i="98"/>
  <c r="H24" i="98"/>
  <c r="I24" i="98"/>
  <c r="J24" i="98"/>
  <c r="K24" i="98"/>
  <c r="E25" i="98"/>
  <c r="F25" i="98"/>
  <c r="G25" i="98"/>
  <c r="H25" i="98"/>
  <c r="I25" i="98"/>
  <c r="J25" i="98"/>
  <c r="K25" i="98"/>
  <c r="E26" i="98"/>
  <c r="F26" i="98"/>
  <c r="G26" i="98"/>
  <c r="H26" i="98"/>
  <c r="I26" i="98"/>
  <c r="J26" i="98"/>
  <c r="K26" i="98"/>
  <c r="E27" i="98"/>
  <c r="F27" i="98"/>
  <c r="G27" i="98"/>
  <c r="H27" i="98"/>
  <c r="I27" i="98"/>
  <c r="J27" i="98"/>
  <c r="K27" i="98"/>
  <c r="E28" i="98"/>
  <c r="F28" i="98"/>
  <c r="G28" i="98"/>
  <c r="H28" i="98"/>
  <c r="I28" i="98"/>
  <c r="J28" i="98"/>
  <c r="K28" i="98"/>
  <c r="E29" i="98"/>
  <c r="F29" i="98"/>
  <c r="G29" i="98"/>
  <c r="H29" i="98"/>
  <c r="I29" i="98"/>
  <c r="J29" i="98"/>
  <c r="K29" i="98"/>
  <c r="E30" i="98"/>
  <c r="F30" i="98"/>
  <c r="G30" i="98"/>
  <c r="H30" i="98"/>
  <c r="I30" i="98"/>
  <c r="J30" i="98"/>
  <c r="K30" i="98"/>
  <c r="E31" i="98"/>
  <c r="F31" i="98"/>
  <c r="G31" i="98"/>
  <c r="H31" i="98"/>
  <c r="I31" i="98"/>
  <c r="J31" i="98"/>
  <c r="K31" i="98"/>
  <c r="E32" i="98"/>
  <c r="F32" i="98"/>
  <c r="G32" i="98"/>
  <c r="H32" i="98"/>
  <c r="I32" i="98"/>
  <c r="J32" i="98"/>
  <c r="K32" i="98"/>
  <c r="E33" i="98"/>
  <c r="F33" i="98"/>
  <c r="G33" i="98"/>
  <c r="H33" i="98"/>
  <c r="I33" i="98"/>
  <c r="J33" i="98"/>
  <c r="K33" i="98"/>
  <c r="E34" i="98"/>
  <c r="F34" i="98"/>
  <c r="G34" i="98"/>
  <c r="H34" i="98"/>
  <c r="I34" i="98"/>
  <c r="J34" i="98"/>
  <c r="K34" i="98"/>
  <c r="E35" i="98"/>
  <c r="F35" i="98"/>
  <c r="G35" i="98"/>
  <c r="H35" i="98"/>
  <c r="I35" i="98"/>
  <c r="J35" i="98"/>
  <c r="K35" i="98"/>
  <c r="E36" i="98"/>
  <c r="F36" i="98"/>
  <c r="G36" i="98"/>
  <c r="H36" i="98"/>
  <c r="I36" i="98"/>
  <c r="J36" i="98"/>
  <c r="K36" i="98"/>
  <c r="E37" i="98"/>
  <c r="F37" i="98"/>
  <c r="G37" i="98"/>
  <c r="H37" i="98"/>
  <c r="I37" i="98"/>
  <c r="J37" i="98"/>
  <c r="K37" i="98"/>
  <c r="E38" i="98"/>
  <c r="F38" i="98"/>
  <c r="G38" i="98"/>
  <c r="H38" i="98"/>
  <c r="I38" i="98"/>
  <c r="J38" i="98"/>
  <c r="K38" i="98"/>
  <c r="E39" i="98"/>
  <c r="F39" i="98"/>
  <c r="G39" i="98"/>
  <c r="H39" i="98"/>
  <c r="I39" i="98"/>
  <c r="J39" i="98"/>
  <c r="K39" i="98"/>
  <c r="E40" i="98"/>
  <c r="F40" i="98"/>
  <c r="G40" i="98"/>
  <c r="H40" i="98"/>
  <c r="I40" i="98"/>
  <c r="J40" i="98"/>
  <c r="K40" i="98"/>
  <c r="E41" i="98"/>
  <c r="F41" i="98"/>
  <c r="G41" i="98"/>
  <c r="H41" i="98"/>
  <c r="I41" i="98"/>
  <c r="J41" i="98"/>
  <c r="K41" i="98"/>
  <c r="E42" i="98"/>
  <c r="F42" i="98"/>
  <c r="G42" i="98"/>
  <c r="H42" i="98"/>
  <c r="I42" i="98"/>
  <c r="J42" i="98"/>
  <c r="K42" i="98"/>
  <c r="E43" i="98"/>
  <c r="F43" i="98"/>
  <c r="G43" i="98"/>
  <c r="H43" i="98"/>
  <c r="I43" i="98"/>
  <c r="J43" i="98"/>
  <c r="K43" i="98"/>
  <c r="E44" i="98"/>
  <c r="F44" i="98"/>
  <c r="G44" i="98"/>
  <c r="H44" i="98"/>
  <c r="I44" i="98"/>
  <c r="J44" i="98"/>
  <c r="K44" i="98"/>
  <c r="E45" i="98"/>
  <c r="F45" i="98"/>
  <c r="G45" i="98"/>
  <c r="H45" i="98"/>
  <c r="I45" i="98"/>
  <c r="J45" i="98"/>
  <c r="K45" i="98"/>
  <c r="E46" i="98"/>
  <c r="F46" i="98"/>
  <c r="G46" i="98"/>
  <c r="H46" i="98"/>
  <c r="I46" i="98"/>
  <c r="J46" i="98"/>
  <c r="K46" i="98"/>
  <c r="E47" i="98"/>
  <c r="F47" i="98"/>
  <c r="G47" i="98"/>
  <c r="H47" i="98"/>
  <c r="I47" i="98"/>
  <c r="J47" i="98"/>
  <c r="K47" i="98"/>
  <c r="E48" i="98"/>
  <c r="F48" i="98"/>
  <c r="G48" i="98"/>
  <c r="H48" i="98"/>
  <c r="I48" i="98"/>
  <c r="J48" i="98"/>
  <c r="K48" i="98"/>
  <c r="E49" i="98"/>
  <c r="F49" i="98"/>
  <c r="G49" i="98"/>
  <c r="H49" i="98"/>
  <c r="I49" i="98"/>
  <c r="J49" i="98"/>
  <c r="K49" i="98"/>
  <c r="E50" i="98"/>
  <c r="F50" i="98"/>
  <c r="G50" i="98"/>
  <c r="H50" i="98"/>
  <c r="I50" i="98"/>
  <c r="J50" i="98"/>
  <c r="K50" i="98"/>
  <c r="E51" i="98"/>
  <c r="F51" i="98"/>
  <c r="G51" i="98"/>
  <c r="H51" i="98"/>
  <c r="I51" i="98"/>
  <c r="J51" i="98"/>
  <c r="K51" i="98"/>
  <c r="E52" i="98"/>
  <c r="F52" i="98"/>
  <c r="G52" i="98"/>
  <c r="H52" i="98"/>
  <c r="I52" i="98"/>
  <c r="J52" i="98"/>
  <c r="K52" i="98"/>
  <c r="E53" i="98"/>
  <c r="F53" i="98"/>
  <c r="G53" i="98"/>
  <c r="H53" i="98"/>
  <c r="I53" i="98"/>
  <c r="J53" i="98"/>
  <c r="K53" i="98"/>
  <c r="E54" i="98"/>
  <c r="F54" i="98"/>
  <c r="G54" i="98"/>
  <c r="H54" i="98"/>
  <c r="I54" i="98"/>
  <c r="J54" i="98"/>
  <c r="K54" i="98"/>
  <c r="E55" i="98"/>
  <c r="F55" i="98"/>
  <c r="G55" i="98"/>
  <c r="H55" i="98"/>
  <c r="I55" i="98"/>
  <c r="J55" i="98"/>
  <c r="K55" i="98"/>
  <c r="E56" i="98"/>
  <c r="F56" i="98"/>
  <c r="G56" i="98"/>
  <c r="H56" i="98"/>
  <c r="I56" i="98"/>
  <c r="J56" i="98"/>
  <c r="K56" i="98"/>
  <c r="E57" i="98"/>
  <c r="F57" i="98"/>
  <c r="G57" i="98"/>
  <c r="H57" i="98"/>
  <c r="I57" i="98"/>
  <c r="J57" i="98"/>
  <c r="K57" i="98"/>
  <c r="E58" i="98"/>
  <c r="F58" i="98"/>
  <c r="G58" i="98"/>
  <c r="H58" i="98"/>
  <c r="I58" i="98"/>
  <c r="J58" i="98"/>
  <c r="K58" i="98"/>
  <c r="E59" i="98"/>
  <c r="F59" i="98"/>
  <c r="G59" i="98"/>
  <c r="H59" i="98"/>
  <c r="I59" i="98"/>
  <c r="J59" i="98"/>
  <c r="K59" i="98"/>
  <c r="E60" i="98"/>
  <c r="F60" i="98"/>
  <c r="G60" i="98"/>
  <c r="H60" i="98"/>
  <c r="I60" i="98"/>
  <c r="J60" i="98"/>
  <c r="K60" i="98"/>
  <c r="E61" i="98"/>
  <c r="F61" i="98"/>
  <c r="G61" i="98"/>
  <c r="H61" i="98"/>
  <c r="I61" i="98"/>
  <c r="J61" i="98"/>
  <c r="K61" i="98"/>
  <c r="E62" i="98"/>
  <c r="F62" i="98"/>
  <c r="G62" i="98"/>
  <c r="H62" i="98"/>
  <c r="I62" i="98"/>
  <c r="J62" i="98"/>
  <c r="K62" i="98"/>
  <c r="E63" i="98"/>
  <c r="F63" i="98"/>
  <c r="G63" i="98"/>
  <c r="H63" i="98"/>
  <c r="I63" i="98"/>
  <c r="J63" i="98"/>
  <c r="K63" i="98"/>
  <c r="E64" i="98"/>
  <c r="F64" i="98"/>
  <c r="G64" i="98"/>
  <c r="H64" i="98"/>
  <c r="I64" i="98"/>
  <c r="J64" i="98"/>
  <c r="K64" i="98"/>
  <c r="E65" i="98"/>
  <c r="F65" i="98"/>
  <c r="G65" i="98"/>
  <c r="H65" i="98"/>
  <c r="I65" i="98"/>
  <c r="J65" i="98"/>
  <c r="K65" i="98"/>
  <c r="E66" i="98"/>
  <c r="F66" i="98"/>
  <c r="G66" i="98"/>
  <c r="H66" i="98"/>
  <c r="I66" i="98"/>
  <c r="J66" i="98"/>
  <c r="K66" i="98"/>
  <c r="E67" i="98"/>
  <c r="F67" i="98"/>
  <c r="G67" i="98"/>
  <c r="H67" i="98"/>
  <c r="I67" i="98"/>
  <c r="J67" i="98"/>
  <c r="K67" i="98"/>
  <c r="E68" i="98"/>
  <c r="F68" i="98"/>
  <c r="G68" i="98"/>
  <c r="H68" i="98"/>
  <c r="I68" i="98"/>
  <c r="J68" i="98"/>
  <c r="K68" i="98"/>
  <c r="E69" i="98"/>
  <c r="F69" i="98"/>
  <c r="G69" i="98"/>
  <c r="H69" i="98"/>
  <c r="I69" i="98"/>
  <c r="J69" i="98"/>
  <c r="K69" i="98"/>
  <c r="E70" i="98"/>
  <c r="F70" i="98"/>
  <c r="G70" i="98"/>
  <c r="H70" i="98"/>
  <c r="I70" i="98"/>
  <c r="J70" i="98"/>
  <c r="K70" i="98"/>
  <c r="E71" i="98"/>
  <c r="F71" i="98"/>
  <c r="G71" i="98"/>
  <c r="H71" i="98"/>
  <c r="I71" i="98"/>
  <c r="J71" i="98"/>
  <c r="K71" i="98"/>
  <c r="E10" i="98"/>
  <c r="F10" i="98"/>
  <c r="G10" i="98"/>
  <c r="H10" i="98"/>
  <c r="I10" i="98"/>
  <c r="J10" i="98"/>
  <c r="K10" i="98"/>
  <c r="F9" i="98"/>
  <c r="G9" i="98"/>
  <c r="H9" i="98"/>
  <c r="I9" i="98"/>
  <c r="J9" i="98"/>
  <c r="K9" i="98"/>
  <c r="E9" i="98"/>
  <c r="U10" i="98"/>
  <c r="U11" i="98"/>
  <c r="U12" i="98"/>
  <c r="U13" i="98"/>
  <c r="U14" i="98"/>
  <c r="U15" i="98"/>
  <c r="U16" i="98"/>
  <c r="U17" i="98"/>
  <c r="U18" i="98"/>
  <c r="U19" i="98"/>
  <c r="U20" i="98"/>
  <c r="U21" i="98"/>
  <c r="U22" i="98"/>
  <c r="U23" i="98"/>
  <c r="U24" i="98"/>
  <c r="U25" i="98"/>
  <c r="U26" i="98"/>
  <c r="U27" i="98"/>
  <c r="U28" i="98"/>
  <c r="U29" i="98"/>
  <c r="U30" i="98"/>
  <c r="U31" i="98"/>
  <c r="U32" i="98"/>
  <c r="U33" i="98"/>
  <c r="U34" i="98"/>
  <c r="U35" i="98"/>
  <c r="U36" i="98"/>
  <c r="U37" i="98"/>
  <c r="U38" i="98"/>
  <c r="U39" i="98"/>
  <c r="U40" i="98"/>
  <c r="U41" i="98"/>
  <c r="U42" i="98"/>
  <c r="U43" i="98"/>
  <c r="U44" i="98"/>
  <c r="U45" i="98"/>
  <c r="U46" i="98"/>
  <c r="U47" i="98"/>
  <c r="U48" i="98"/>
  <c r="U49" i="98"/>
  <c r="U50" i="98"/>
  <c r="U51" i="98"/>
  <c r="U52" i="98"/>
  <c r="U53" i="98"/>
  <c r="U54" i="98"/>
  <c r="U55" i="98"/>
  <c r="U56" i="98"/>
  <c r="U57" i="98"/>
  <c r="U58" i="98"/>
  <c r="U59" i="98"/>
  <c r="U60" i="98"/>
  <c r="U61" i="98"/>
  <c r="U62" i="98"/>
  <c r="U63" i="98"/>
  <c r="U64" i="98"/>
  <c r="U65" i="98"/>
  <c r="U66" i="98"/>
  <c r="U67" i="98"/>
  <c r="U68" i="98"/>
  <c r="U69" i="98"/>
  <c r="U70" i="98"/>
  <c r="U71" i="98"/>
  <c r="U9" i="98"/>
  <c r="H12" i="143" l="1"/>
  <c r="H13" i="143"/>
  <c r="H14" i="143"/>
  <c r="H15" i="143"/>
  <c r="H16" i="143"/>
  <c r="H17" i="143"/>
  <c r="H18" i="143"/>
  <c r="H19" i="143"/>
  <c r="H20" i="143"/>
  <c r="H21" i="143"/>
  <c r="H22" i="143"/>
  <c r="H23" i="143"/>
  <c r="H24" i="143"/>
  <c r="H25" i="143"/>
  <c r="H26" i="143"/>
  <c r="H27" i="143"/>
  <c r="H28" i="143"/>
  <c r="H29" i="143"/>
  <c r="H30" i="143"/>
  <c r="H31" i="143"/>
  <c r="H32" i="143"/>
  <c r="H33" i="143"/>
  <c r="H34" i="143"/>
  <c r="H35" i="143"/>
  <c r="H36" i="143"/>
  <c r="H37" i="143"/>
  <c r="H38" i="143"/>
  <c r="H39" i="143"/>
  <c r="H40" i="143"/>
  <c r="H41" i="143"/>
  <c r="H42" i="143"/>
  <c r="H43" i="143"/>
  <c r="H44" i="143"/>
  <c r="H45" i="143"/>
  <c r="H46" i="143"/>
  <c r="H47" i="143"/>
  <c r="H48" i="143"/>
  <c r="H49" i="143"/>
  <c r="H50" i="143"/>
  <c r="H51" i="143"/>
  <c r="H52" i="143"/>
  <c r="H53" i="143"/>
  <c r="H54" i="143"/>
  <c r="H55" i="143"/>
  <c r="H56" i="143"/>
  <c r="H57" i="143"/>
  <c r="H58" i="143"/>
  <c r="H59" i="143"/>
  <c r="H60" i="143"/>
  <c r="H61" i="143"/>
  <c r="H62" i="143"/>
  <c r="H63" i="143"/>
  <c r="H64" i="143"/>
  <c r="H65" i="143"/>
  <c r="H66" i="143"/>
  <c r="H67" i="143"/>
  <c r="H68" i="143"/>
  <c r="H69" i="143"/>
  <c r="H70" i="143"/>
  <c r="H71" i="143"/>
  <c r="H72" i="143"/>
  <c r="H73" i="143"/>
  <c r="H74" i="143"/>
  <c r="H75" i="143"/>
  <c r="H76" i="143"/>
  <c r="H77" i="143"/>
  <c r="H78" i="143"/>
  <c r="H79" i="143"/>
  <c r="H80" i="143"/>
  <c r="H81" i="143"/>
  <c r="H82" i="143"/>
  <c r="H83" i="143"/>
  <c r="H84" i="143"/>
  <c r="H85" i="143"/>
  <c r="H86" i="143"/>
  <c r="H87" i="143"/>
  <c r="H88" i="143"/>
  <c r="H89" i="143"/>
  <c r="H90" i="143"/>
  <c r="H91" i="143"/>
  <c r="H92" i="143"/>
  <c r="H93" i="143"/>
  <c r="H94" i="143"/>
  <c r="H95" i="143"/>
  <c r="H96" i="143"/>
  <c r="H97" i="143"/>
  <c r="H98" i="143"/>
  <c r="H99" i="143"/>
  <c r="H100" i="143"/>
  <c r="H101" i="143"/>
  <c r="H102" i="143"/>
  <c r="H103" i="143"/>
  <c r="H104" i="143"/>
  <c r="H105" i="143"/>
  <c r="H106" i="143"/>
  <c r="H107" i="143"/>
  <c r="H108" i="143"/>
  <c r="H109" i="143"/>
  <c r="H110" i="143"/>
  <c r="H111" i="143"/>
  <c r="H112" i="143"/>
  <c r="H113" i="143"/>
  <c r="H114" i="143"/>
  <c r="H115" i="143"/>
  <c r="H116" i="143"/>
  <c r="H117" i="143"/>
  <c r="H118" i="143"/>
  <c r="H119" i="143"/>
  <c r="H120" i="143"/>
  <c r="H121" i="143"/>
  <c r="H122" i="143"/>
  <c r="H123" i="143"/>
  <c r="H124" i="143"/>
  <c r="H125" i="143"/>
  <c r="H126" i="143"/>
  <c r="H127" i="143"/>
  <c r="H128" i="143"/>
  <c r="H129" i="143"/>
  <c r="H130" i="143"/>
  <c r="H131" i="143"/>
  <c r="H132" i="143"/>
  <c r="H133" i="143"/>
  <c r="H134" i="143"/>
  <c r="H135" i="143"/>
  <c r="H136" i="143"/>
  <c r="H137" i="143"/>
  <c r="H138" i="143"/>
  <c r="H139" i="143"/>
  <c r="H140" i="143"/>
  <c r="H141" i="143"/>
  <c r="H142" i="143"/>
  <c r="H143" i="143"/>
  <c r="H144" i="143"/>
  <c r="H145" i="143"/>
  <c r="H146" i="143"/>
  <c r="H147" i="143"/>
  <c r="H148" i="143"/>
  <c r="H149" i="143"/>
  <c r="H150" i="143"/>
  <c r="H151" i="143"/>
  <c r="H152" i="143"/>
  <c r="H153" i="143"/>
  <c r="H154" i="143"/>
  <c r="H155" i="143"/>
  <c r="H156" i="143"/>
  <c r="H157" i="143"/>
  <c r="H158" i="143"/>
  <c r="H159" i="143"/>
  <c r="H160" i="143"/>
  <c r="H161" i="143"/>
  <c r="H162" i="143"/>
  <c r="H163" i="143"/>
  <c r="H164" i="143"/>
  <c r="H165" i="143"/>
  <c r="H166" i="143"/>
  <c r="H167" i="143"/>
  <c r="H168" i="143"/>
  <c r="H169" i="143"/>
  <c r="H170" i="143"/>
  <c r="H171" i="143"/>
  <c r="H172" i="143"/>
  <c r="H173" i="143"/>
  <c r="H174" i="143"/>
  <c r="H175" i="143"/>
  <c r="H176" i="143"/>
  <c r="H177" i="143"/>
  <c r="H178" i="143"/>
  <c r="H179" i="143"/>
  <c r="H180" i="143"/>
  <c r="H181" i="143"/>
  <c r="H182" i="143"/>
  <c r="H183" i="143"/>
  <c r="H184" i="143"/>
  <c r="H185" i="143"/>
  <c r="H186" i="143"/>
  <c r="H187" i="143"/>
  <c r="H188" i="143"/>
  <c r="H189" i="143"/>
  <c r="H190" i="143"/>
  <c r="H191" i="143"/>
  <c r="H192" i="143"/>
  <c r="H11" i="143"/>
  <c r="I52" i="26"/>
  <c r="K13" i="160" l="1"/>
  <c r="J13" i="160"/>
  <c r="I13" i="160"/>
  <c r="H13" i="160"/>
  <c r="Q14" i="143" l="1"/>
  <c r="Q21" i="143"/>
  <c r="Q22" i="143"/>
  <c r="Q26" i="143"/>
  <c r="Q29" i="143"/>
  <c r="Q30" i="143"/>
  <c r="Q34" i="143"/>
  <c r="Q37" i="143"/>
  <c r="Q38" i="143"/>
  <c r="Q42" i="143"/>
  <c r="Q45" i="143"/>
  <c r="Q46" i="143"/>
  <c r="Q50" i="143"/>
  <c r="Q53" i="143"/>
  <c r="Q54" i="143"/>
  <c r="Q58" i="143"/>
  <c r="Q61" i="143"/>
  <c r="Q62" i="143"/>
  <c r="Q66" i="143"/>
  <c r="Q69" i="143"/>
  <c r="Q70" i="143"/>
  <c r="Q74" i="143"/>
  <c r="Q77" i="143"/>
  <c r="Q78" i="143"/>
  <c r="Q82" i="143"/>
  <c r="Q85" i="143"/>
  <c r="Q86" i="143"/>
  <c r="Q90" i="143"/>
  <c r="Q93" i="143"/>
  <c r="Q94" i="143"/>
  <c r="Q98" i="143"/>
  <c r="Q101" i="143"/>
  <c r="Q102" i="143"/>
  <c r="Q106" i="143"/>
  <c r="Q109" i="143"/>
  <c r="Q110" i="143"/>
  <c r="Q114" i="143"/>
  <c r="Q117" i="143"/>
  <c r="Q118" i="143"/>
  <c r="Q122" i="143"/>
  <c r="Q125" i="143"/>
  <c r="Q126" i="143"/>
  <c r="Q130" i="143"/>
  <c r="Q133" i="143"/>
  <c r="Q134" i="143"/>
  <c r="Q138" i="143"/>
  <c r="Q141" i="143"/>
  <c r="Q142" i="143"/>
  <c r="Q146" i="143"/>
  <c r="Q149" i="143"/>
  <c r="Q150" i="143"/>
  <c r="Q154" i="143"/>
  <c r="Q157" i="143"/>
  <c r="Q158" i="143"/>
  <c r="Q162" i="143"/>
  <c r="Q165" i="143"/>
  <c r="Q166" i="143"/>
  <c r="Q170" i="143"/>
  <c r="Q173" i="143"/>
  <c r="Q174" i="143"/>
  <c r="Q178" i="143"/>
  <c r="Q181" i="143"/>
  <c r="Q182" i="143"/>
  <c r="Q186" i="143"/>
  <c r="Q189" i="143"/>
  <c r="Q190" i="143"/>
  <c r="K195" i="143"/>
  <c r="L195" i="143"/>
  <c r="N195" i="143"/>
  <c r="O195" i="143"/>
  <c r="P195" i="143"/>
  <c r="J195" i="143"/>
  <c r="M12" i="143"/>
  <c r="Q12" i="143" s="1"/>
  <c r="M13" i="143"/>
  <c r="Q13" i="143" s="1"/>
  <c r="M14" i="143"/>
  <c r="M15" i="143"/>
  <c r="Q15" i="143" s="1"/>
  <c r="M16" i="143"/>
  <c r="Q16" i="143" s="1"/>
  <c r="M17" i="143"/>
  <c r="Q17" i="143" s="1"/>
  <c r="M18" i="143"/>
  <c r="Q18" i="143" s="1"/>
  <c r="M19" i="143"/>
  <c r="Q19" i="143" s="1"/>
  <c r="M20" i="143"/>
  <c r="Q20" i="143" s="1"/>
  <c r="M21" i="143"/>
  <c r="M22" i="143"/>
  <c r="M23" i="143"/>
  <c r="Q23" i="143" s="1"/>
  <c r="M24" i="143"/>
  <c r="Q24" i="143" s="1"/>
  <c r="M25" i="143"/>
  <c r="Q25" i="143" s="1"/>
  <c r="M26" i="143"/>
  <c r="M27" i="143"/>
  <c r="Q27" i="143" s="1"/>
  <c r="M28" i="143"/>
  <c r="Q28" i="143" s="1"/>
  <c r="M29" i="143"/>
  <c r="M30" i="143"/>
  <c r="M31" i="143"/>
  <c r="Q31" i="143" s="1"/>
  <c r="M32" i="143"/>
  <c r="Q32" i="143" s="1"/>
  <c r="M33" i="143"/>
  <c r="Q33" i="143" s="1"/>
  <c r="M34" i="143"/>
  <c r="M35" i="143"/>
  <c r="Q35" i="143" s="1"/>
  <c r="M36" i="143"/>
  <c r="Q36" i="143" s="1"/>
  <c r="M37" i="143"/>
  <c r="M38" i="143"/>
  <c r="M39" i="143"/>
  <c r="Q39" i="143" s="1"/>
  <c r="M40" i="143"/>
  <c r="Q40" i="143" s="1"/>
  <c r="M41" i="143"/>
  <c r="Q41" i="143" s="1"/>
  <c r="M42" i="143"/>
  <c r="M43" i="143"/>
  <c r="Q43" i="143" s="1"/>
  <c r="M44" i="143"/>
  <c r="Q44" i="143" s="1"/>
  <c r="M45" i="143"/>
  <c r="M46" i="143"/>
  <c r="M47" i="143"/>
  <c r="Q47" i="143" s="1"/>
  <c r="M48" i="143"/>
  <c r="Q48" i="143" s="1"/>
  <c r="M49" i="143"/>
  <c r="Q49" i="143" s="1"/>
  <c r="M50" i="143"/>
  <c r="M51" i="143"/>
  <c r="Q51" i="143" s="1"/>
  <c r="M52" i="143"/>
  <c r="Q52" i="143" s="1"/>
  <c r="M53" i="143"/>
  <c r="M54" i="143"/>
  <c r="M55" i="143"/>
  <c r="Q55" i="143" s="1"/>
  <c r="M56" i="143"/>
  <c r="Q56" i="143" s="1"/>
  <c r="M57" i="143"/>
  <c r="Q57" i="143" s="1"/>
  <c r="M58" i="143"/>
  <c r="M59" i="143"/>
  <c r="Q59" i="143" s="1"/>
  <c r="M60" i="143"/>
  <c r="Q60" i="143" s="1"/>
  <c r="M61" i="143"/>
  <c r="M62" i="143"/>
  <c r="M63" i="143"/>
  <c r="Q63" i="143" s="1"/>
  <c r="M64" i="143"/>
  <c r="Q64" i="143" s="1"/>
  <c r="M65" i="143"/>
  <c r="Q65" i="143" s="1"/>
  <c r="M66" i="143"/>
  <c r="M67" i="143"/>
  <c r="Q67" i="143" s="1"/>
  <c r="M68" i="143"/>
  <c r="Q68" i="143" s="1"/>
  <c r="M69" i="143"/>
  <c r="M70" i="143"/>
  <c r="M71" i="143"/>
  <c r="Q71" i="143" s="1"/>
  <c r="M72" i="143"/>
  <c r="Q72" i="143" s="1"/>
  <c r="M73" i="143"/>
  <c r="Q73" i="143" s="1"/>
  <c r="M74" i="143"/>
  <c r="M75" i="143"/>
  <c r="Q75" i="143" s="1"/>
  <c r="M76" i="143"/>
  <c r="Q76" i="143" s="1"/>
  <c r="M77" i="143"/>
  <c r="M78" i="143"/>
  <c r="M79" i="143"/>
  <c r="Q79" i="143" s="1"/>
  <c r="M80" i="143"/>
  <c r="Q80" i="143" s="1"/>
  <c r="M81" i="143"/>
  <c r="Q81" i="143" s="1"/>
  <c r="M82" i="143"/>
  <c r="M83" i="143"/>
  <c r="Q83" i="143" s="1"/>
  <c r="M84" i="143"/>
  <c r="Q84" i="143" s="1"/>
  <c r="M85" i="143"/>
  <c r="M86" i="143"/>
  <c r="M87" i="143"/>
  <c r="Q87" i="143" s="1"/>
  <c r="M88" i="143"/>
  <c r="Q88" i="143" s="1"/>
  <c r="M89" i="143"/>
  <c r="Q89" i="143" s="1"/>
  <c r="M90" i="143"/>
  <c r="M91" i="143"/>
  <c r="Q91" i="143" s="1"/>
  <c r="M92" i="143"/>
  <c r="Q92" i="143" s="1"/>
  <c r="M93" i="143"/>
  <c r="M94" i="143"/>
  <c r="M95" i="143"/>
  <c r="Q95" i="143" s="1"/>
  <c r="M96" i="143"/>
  <c r="Q96" i="143" s="1"/>
  <c r="M97" i="143"/>
  <c r="Q97" i="143" s="1"/>
  <c r="M98" i="143"/>
  <c r="M99" i="143"/>
  <c r="Q99" i="143" s="1"/>
  <c r="M100" i="143"/>
  <c r="Q100" i="143" s="1"/>
  <c r="M101" i="143"/>
  <c r="M102" i="143"/>
  <c r="M103" i="143"/>
  <c r="Q103" i="143" s="1"/>
  <c r="M104" i="143"/>
  <c r="Q104" i="143" s="1"/>
  <c r="M105" i="143"/>
  <c r="Q105" i="143" s="1"/>
  <c r="M106" i="143"/>
  <c r="M107" i="143"/>
  <c r="Q107" i="143" s="1"/>
  <c r="M108" i="143"/>
  <c r="Q108" i="143" s="1"/>
  <c r="M109" i="143"/>
  <c r="M110" i="143"/>
  <c r="M111" i="143"/>
  <c r="Q111" i="143" s="1"/>
  <c r="M112" i="143"/>
  <c r="Q112" i="143" s="1"/>
  <c r="M113" i="143"/>
  <c r="Q113" i="143" s="1"/>
  <c r="M114" i="143"/>
  <c r="M115" i="143"/>
  <c r="Q115" i="143" s="1"/>
  <c r="M116" i="143"/>
  <c r="Q116" i="143" s="1"/>
  <c r="M117" i="143"/>
  <c r="M118" i="143"/>
  <c r="M119" i="143"/>
  <c r="Q119" i="143" s="1"/>
  <c r="M120" i="143"/>
  <c r="Q120" i="143" s="1"/>
  <c r="M121" i="143"/>
  <c r="Q121" i="143" s="1"/>
  <c r="M122" i="143"/>
  <c r="M123" i="143"/>
  <c r="Q123" i="143" s="1"/>
  <c r="M124" i="143"/>
  <c r="Q124" i="143" s="1"/>
  <c r="M125" i="143"/>
  <c r="M126" i="143"/>
  <c r="M127" i="143"/>
  <c r="Q127" i="143" s="1"/>
  <c r="M128" i="143"/>
  <c r="Q128" i="143" s="1"/>
  <c r="M129" i="143"/>
  <c r="Q129" i="143" s="1"/>
  <c r="M130" i="143"/>
  <c r="M131" i="143"/>
  <c r="Q131" i="143" s="1"/>
  <c r="M132" i="143"/>
  <c r="Q132" i="143" s="1"/>
  <c r="M133" i="143"/>
  <c r="M134" i="143"/>
  <c r="M135" i="143"/>
  <c r="Q135" i="143" s="1"/>
  <c r="M136" i="143"/>
  <c r="Q136" i="143" s="1"/>
  <c r="M137" i="143"/>
  <c r="Q137" i="143" s="1"/>
  <c r="M138" i="143"/>
  <c r="M139" i="143"/>
  <c r="Q139" i="143" s="1"/>
  <c r="M140" i="143"/>
  <c r="Q140" i="143" s="1"/>
  <c r="M141" i="143"/>
  <c r="M142" i="143"/>
  <c r="M143" i="143"/>
  <c r="Q143" i="143" s="1"/>
  <c r="M144" i="143"/>
  <c r="Q144" i="143" s="1"/>
  <c r="M145" i="143"/>
  <c r="Q145" i="143" s="1"/>
  <c r="M146" i="143"/>
  <c r="M147" i="143"/>
  <c r="Q147" i="143" s="1"/>
  <c r="M148" i="143"/>
  <c r="Q148" i="143" s="1"/>
  <c r="M149" i="143"/>
  <c r="M150" i="143"/>
  <c r="M151" i="143"/>
  <c r="Q151" i="143" s="1"/>
  <c r="M152" i="143"/>
  <c r="Q152" i="143" s="1"/>
  <c r="M153" i="143"/>
  <c r="Q153" i="143" s="1"/>
  <c r="M154" i="143"/>
  <c r="M155" i="143"/>
  <c r="Q155" i="143" s="1"/>
  <c r="M156" i="143"/>
  <c r="Q156" i="143" s="1"/>
  <c r="M157" i="143"/>
  <c r="M158" i="143"/>
  <c r="M159" i="143"/>
  <c r="Q159" i="143" s="1"/>
  <c r="M160" i="143"/>
  <c r="Q160" i="143" s="1"/>
  <c r="M161" i="143"/>
  <c r="Q161" i="143" s="1"/>
  <c r="M162" i="143"/>
  <c r="M163" i="143"/>
  <c r="Q163" i="143" s="1"/>
  <c r="M164" i="143"/>
  <c r="Q164" i="143" s="1"/>
  <c r="M165" i="143"/>
  <c r="M166" i="143"/>
  <c r="M167" i="143"/>
  <c r="Q167" i="143" s="1"/>
  <c r="M168" i="143"/>
  <c r="Q168" i="143" s="1"/>
  <c r="M169" i="143"/>
  <c r="Q169" i="143" s="1"/>
  <c r="M170" i="143"/>
  <c r="M171" i="143"/>
  <c r="Q171" i="143" s="1"/>
  <c r="M172" i="143"/>
  <c r="Q172" i="143" s="1"/>
  <c r="M173" i="143"/>
  <c r="M174" i="143"/>
  <c r="M175" i="143"/>
  <c r="Q175" i="143" s="1"/>
  <c r="M176" i="143"/>
  <c r="Q176" i="143" s="1"/>
  <c r="M177" i="143"/>
  <c r="Q177" i="143" s="1"/>
  <c r="M178" i="143"/>
  <c r="M179" i="143"/>
  <c r="Q179" i="143" s="1"/>
  <c r="M180" i="143"/>
  <c r="Q180" i="143" s="1"/>
  <c r="M181" i="143"/>
  <c r="M182" i="143"/>
  <c r="M183" i="143"/>
  <c r="Q183" i="143" s="1"/>
  <c r="M184" i="143"/>
  <c r="Q184" i="143" s="1"/>
  <c r="M185" i="143"/>
  <c r="Q185" i="143" s="1"/>
  <c r="M186" i="143"/>
  <c r="M187" i="143"/>
  <c r="Q187" i="143" s="1"/>
  <c r="M188" i="143"/>
  <c r="Q188" i="143" s="1"/>
  <c r="M189" i="143"/>
  <c r="M190" i="143"/>
  <c r="M191" i="143"/>
  <c r="Q191" i="143" s="1"/>
  <c r="M192" i="143"/>
  <c r="Q192" i="143" s="1"/>
  <c r="M11" i="143"/>
  <c r="M195" i="143" s="1"/>
  <c r="M199" i="143" s="1"/>
  <c r="AK12" i="143"/>
  <c r="AK13" i="143"/>
  <c r="AK14" i="143"/>
  <c r="AK15" i="143"/>
  <c r="AK16" i="143"/>
  <c r="AK17" i="143"/>
  <c r="AK18" i="143"/>
  <c r="AK19" i="143"/>
  <c r="AK20" i="143"/>
  <c r="AK21" i="143"/>
  <c r="AK22" i="143"/>
  <c r="AK23" i="143"/>
  <c r="AK24" i="143"/>
  <c r="AK25" i="143"/>
  <c r="AK26" i="143"/>
  <c r="AK27" i="143"/>
  <c r="AK28" i="143"/>
  <c r="AK29" i="143"/>
  <c r="AK30" i="143"/>
  <c r="AK31" i="143"/>
  <c r="AK32" i="143"/>
  <c r="AK33" i="143"/>
  <c r="AK34" i="143"/>
  <c r="AK35" i="143"/>
  <c r="AK36" i="143"/>
  <c r="AK37" i="143"/>
  <c r="AK38" i="143"/>
  <c r="AK39" i="143"/>
  <c r="AK40" i="143"/>
  <c r="AK41" i="143"/>
  <c r="AK42" i="143"/>
  <c r="AK43" i="143"/>
  <c r="AK44" i="143"/>
  <c r="AK45" i="143"/>
  <c r="AK46" i="143"/>
  <c r="AK47" i="143"/>
  <c r="AK48" i="143"/>
  <c r="AK49" i="143"/>
  <c r="AK50" i="143"/>
  <c r="AK51" i="143"/>
  <c r="AK52" i="143"/>
  <c r="AK53" i="143"/>
  <c r="AK54" i="143"/>
  <c r="AK55" i="143"/>
  <c r="AK56" i="143"/>
  <c r="AK57" i="143"/>
  <c r="AK58" i="143"/>
  <c r="AK59" i="143"/>
  <c r="AK60" i="143"/>
  <c r="AK61" i="143"/>
  <c r="AK62" i="143"/>
  <c r="AK63" i="143"/>
  <c r="AK64" i="143"/>
  <c r="AK65" i="143"/>
  <c r="AK66" i="143"/>
  <c r="AK67" i="143"/>
  <c r="AK68" i="143"/>
  <c r="AK69" i="143"/>
  <c r="AK70" i="143"/>
  <c r="AK71" i="143"/>
  <c r="AK72" i="143"/>
  <c r="AK73" i="143"/>
  <c r="AK74" i="143"/>
  <c r="AK75" i="143"/>
  <c r="AK76" i="143"/>
  <c r="AK77" i="143"/>
  <c r="AK78" i="143"/>
  <c r="AK79" i="143"/>
  <c r="AK80" i="143"/>
  <c r="AK81" i="143"/>
  <c r="AK82" i="143"/>
  <c r="AK83" i="143"/>
  <c r="AK84" i="143"/>
  <c r="AK85" i="143"/>
  <c r="AK86" i="143"/>
  <c r="AK87" i="143"/>
  <c r="AK88" i="143"/>
  <c r="AK89" i="143"/>
  <c r="AK90" i="143"/>
  <c r="AK91" i="143"/>
  <c r="AK92" i="143"/>
  <c r="AK93" i="143"/>
  <c r="AK94" i="143"/>
  <c r="AK95" i="143"/>
  <c r="AK96" i="143"/>
  <c r="AK97" i="143"/>
  <c r="AK98" i="143"/>
  <c r="AK99" i="143"/>
  <c r="AK100" i="143"/>
  <c r="AK101" i="143"/>
  <c r="AK102" i="143"/>
  <c r="AK103" i="143"/>
  <c r="AK104" i="143"/>
  <c r="AK105" i="143"/>
  <c r="AK106" i="143"/>
  <c r="AK107" i="143"/>
  <c r="AK108" i="143"/>
  <c r="AK109" i="143"/>
  <c r="AK110" i="143"/>
  <c r="AK111" i="143"/>
  <c r="AK112" i="143"/>
  <c r="AK113" i="143"/>
  <c r="AK114" i="143"/>
  <c r="AK115" i="143"/>
  <c r="AK116" i="143"/>
  <c r="AK117" i="143"/>
  <c r="AK118" i="143"/>
  <c r="AK119" i="143"/>
  <c r="AK120" i="143"/>
  <c r="AK121" i="143"/>
  <c r="AK122" i="143"/>
  <c r="AK123" i="143"/>
  <c r="AK124" i="143"/>
  <c r="AK125" i="143"/>
  <c r="AK126" i="143"/>
  <c r="AK127" i="143"/>
  <c r="AK128" i="143"/>
  <c r="AK129" i="143"/>
  <c r="AK130" i="143"/>
  <c r="AK131" i="143"/>
  <c r="AK132" i="143"/>
  <c r="AK133" i="143"/>
  <c r="AK134" i="143"/>
  <c r="AK135" i="143"/>
  <c r="AK136" i="143"/>
  <c r="AK137" i="143"/>
  <c r="AK138" i="143"/>
  <c r="AK139" i="143"/>
  <c r="AK140" i="143"/>
  <c r="AK141" i="143"/>
  <c r="AK142" i="143"/>
  <c r="AK143" i="143"/>
  <c r="AK144" i="143"/>
  <c r="AK145" i="143"/>
  <c r="AK146" i="143"/>
  <c r="AK147" i="143"/>
  <c r="AK148" i="143"/>
  <c r="AK149" i="143"/>
  <c r="AK150" i="143"/>
  <c r="AK151" i="143"/>
  <c r="AK152" i="143"/>
  <c r="AK153" i="143"/>
  <c r="AK154" i="143"/>
  <c r="AK155" i="143"/>
  <c r="AK156" i="143"/>
  <c r="AK157" i="143"/>
  <c r="AK158" i="143"/>
  <c r="AK159" i="143"/>
  <c r="AK160" i="143"/>
  <c r="AK161" i="143"/>
  <c r="AK162" i="143"/>
  <c r="AK163" i="143"/>
  <c r="AK164" i="143"/>
  <c r="AK165" i="143"/>
  <c r="AK166" i="143"/>
  <c r="AK167" i="143"/>
  <c r="AK168" i="143"/>
  <c r="AK169" i="143"/>
  <c r="AK170" i="143"/>
  <c r="AK171" i="143"/>
  <c r="AK172" i="143"/>
  <c r="AK173" i="143"/>
  <c r="AK174" i="143"/>
  <c r="AK175" i="143"/>
  <c r="AK176" i="143"/>
  <c r="AK177" i="143"/>
  <c r="AK178" i="143"/>
  <c r="AK179" i="143"/>
  <c r="AK180" i="143"/>
  <c r="AK181" i="143"/>
  <c r="AK182" i="143"/>
  <c r="AK183" i="143"/>
  <c r="AK184" i="143"/>
  <c r="AK185" i="143"/>
  <c r="AK186" i="143"/>
  <c r="AK187" i="143"/>
  <c r="AK188" i="143"/>
  <c r="AK189" i="143"/>
  <c r="AK190" i="143"/>
  <c r="AK191" i="143"/>
  <c r="AK192" i="143"/>
  <c r="AK193" i="143"/>
  <c r="AK194" i="143"/>
  <c r="AK195" i="143"/>
  <c r="AK196" i="143"/>
  <c r="AK197" i="143"/>
  <c r="AK11" i="143"/>
  <c r="I192" i="143"/>
  <c r="I12" i="143"/>
  <c r="I13" i="143"/>
  <c r="I14" i="143"/>
  <c r="I15" i="143"/>
  <c r="I16" i="143"/>
  <c r="I17" i="143"/>
  <c r="I18" i="143"/>
  <c r="I19" i="143"/>
  <c r="I20" i="143"/>
  <c r="I21" i="143"/>
  <c r="I22" i="143"/>
  <c r="I23" i="143"/>
  <c r="I24" i="143"/>
  <c r="I25" i="143"/>
  <c r="I26" i="143"/>
  <c r="I27" i="143"/>
  <c r="I28" i="143"/>
  <c r="I29" i="143"/>
  <c r="I30" i="143"/>
  <c r="I31" i="143"/>
  <c r="I32" i="143"/>
  <c r="I33" i="143"/>
  <c r="I34" i="143"/>
  <c r="I35" i="143"/>
  <c r="I36" i="143"/>
  <c r="I37" i="143"/>
  <c r="I38" i="143"/>
  <c r="I39" i="143"/>
  <c r="I40" i="143"/>
  <c r="I41" i="143"/>
  <c r="I42" i="143"/>
  <c r="I43" i="143"/>
  <c r="I44" i="143"/>
  <c r="I45" i="143"/>
  <c r="I46" i="143"/>
  <c r="I47" i="143"/>
  <c r="I48" i="143"/>
  <c r="I49" i="143"/>
  <c r="I50" i="143"/>
  <c r="I51" i="143"/>
  <c r="I52" i="143"/>
  <c r="I53" i="143"/>
  <c r="I54" i="143"/>
  <c r="I55" i="143"/>
  <c r="I56" i="143"/>
  <c r="I57" i="143"/>
  <c r="I58" i="143"/>
  <c r="I59" i="143"/>
  <c r="I60" i="143"/>
  <c r="I61" i="143"/>
  <c r="I62" i="143"/>
  <c r="I63" i="143"/>
  <c r="I64" i="143"/>
  <c r="I65" i="143"/>
  <c r="I66" i="143"/>
  <c r="I67" i="143"/>
  <c r="I68" i="143"/>
  <c r="I69" i="143"/>
  <c r="I70" i="143"/>
  <c r="I71" i="143"/>
  <c r="I72" i="143"/>
  <c r="I73" i="143"/>
  <c r="I74" i="143"/>
  <c r="I75" i="143"/>
  <c r="I76" i="143"/>
  <c r="I77" i="143"/>
  <c r="I78" i="143"/>
  <c r="I79" i="143"/>
  <c r="I80" i="143"/>
  <c r="I81" i="143"/>
  <c r="I82" i="143"/>
  <c r="I83" i="143"/>
  <c r="I84" i="143"/>
  <c r="I85" i="143"/>
  <c r="I86" i="143"/>
  <c r="I87" i="143"/>
  <c r="I88" i="143"/>
  <c r="I89" i="143"/>
  <c r="I90" i="143"/>
  <c r="I91" i="143"/>
  <c r="I92" i="143"/>
  <c r="I93" i="143"/>
  <c r="I94" i="143"/>
  <c r="I95" i="143"/>
  <c r="I96" i="143"/>
  <c r="I97" i="143"/>
  <c r="I98" i="143"/>
  <c r="I99" i="143"/>
  <c r="I100" i="143"/>
  <c r="I101" i="143"/>
  <c r="I102" i="143"/>
  <c r="I103" i="143"/>
  <c r="I104" i="143"/>
  <c r="I105" i="143"/>
  <c r="I106" i="143"/>
  <c r="I107" i="143"/>
  <c r="I108" i="143"/>
  <c r="I109" i="143"/>
  <c r="I110" i="143"/>
  <c r="I111" i="143"/>
  <c r="I112" i="143"/>
  <c r="I113" i="143"/>
  <c r="I114" i="143"/>
  <c r="I115" i="143"/>
  <c r="I116" i="143"/>
  <c r="I117" i="143"/>
  <c r="I118" i="143"/>
  <c r="I119" i="143"/>
  <c r="I120" i="143"/>
  <c r="I121" i="143"/>
  <c r="I122" i="143"/>
  <c r="I123" i="143"/>
  <c r="I124" i="143"/>
  <c r="I125" i="143"/>
  <c r="I126" i="143"/>
  <c r="I127" i="143"/>
  <c r="I128" i="143"/>
  <c r="I129" i="143"/>
  <c r="I130" i="143"/>
  <c r="I131" i="143"/>
  <c r="I132" i="143"/>
  <c r="I133" i="143"/>
  <c r="I134" i="143"/>
  <c r="I135" i="143"/>
  <c r="I136" i="143"/>
  <c r="I137" i="143"/>
  <c r="I138" i="143"/>
  <c r="I139" i="143"/>
  <c r="I140" i="143"/>
  <c r="I141" i="143"/>
  <c r="I142" i="143"/>
  <c r="I143" i="143"/>
  <c r="I144" i="143"/>
  <c r="I145" i="143"/>
  <c r="I146" i="143"/>
  <c r="I147" i="143"/>
  <c r="I148" i="143"/>
  <c r="I149" i="143"/>
  <c r="I150" i="143"/>
  <c r="I151" i="143"/>
  <c r="I152" i="143"/>
  <c r="I153" i="143"/>
  <c r="I154" i="143"/>
  <c r="I155" i="143"/>
  <c r="I156" i="143"/>
  <c r="I157" i="143"/>
  <c r="I158" i="143"/>
  <c r="I159" i="143"/>
  <c r="I160" i="143"/>
  <c r="I161" i="143"/>
  <c r="I162" i="143"/>
  <c r="I163" i="143"/>
  <c r="I164" i="143"/>
  <c r="I165" i="143"/>
  <c r="I166" i="143"/>
  <c r="I167" i="143"/>
  <c r="I168" i="143"/>
  <c r="I169" i="143"/>
  <c r="I170" i="143"/>
  <c r="I171" i="143"/>
  <c r="I172" i="143"/>
  <c r="I173" i="143"/>
  <c r="I174" i="143"/>
  <c r="I175" i="143"/>
  <c r="I176" i="143"/>
  <c r="I177" i="143"/>
  <c r="I178" i="143"/>
  <c r="I179" i="143"/>
  <c r="I180" i="143"/>
  <c r="I181" i="143"/>
  <c r="I182" i="143"/>
  <c r="I183" i="143"/>
  <c r="I184" i="143"/>
  <c r="I185" i="143"/>
  <c r="I186" i="143"/>
  <c r="I187" i="143"/>
  <c r="I188" i="143"/>
  <c r="I189" i="143"/>
  <c r="I190" i="143"/>
  <c r="I191" i="143"/>
  <c r="I11" i="143"/>
  <c r="Q11" i="143" l="1"/>
  <c r="F21" i="22"/>
  <c r="E72" i="98" l="1"/>
  <c r="G72" i="98"/>
  <c r="H72" i="98"/>
  <c r="I72" i="98"/>
  <c r="J72" i="98"/>
  <c r="K72" i="98"/>
  <c r="F72" i="98"/>
  <c r="K13" i="159" l="1"/>
  <c r="J13" i="159"/>
  <c r="I13" i="159"/>
  <c r="H13" i="159"/>
  <c r="K13" i="158"/>
  <c r="J13" i="158"/>
  <c r="H13" i="158"/>
  <c r="I13" i="158"/>
  <c r="K13" i="157"/>
  <c r="J13" i="157"/>
  <c r="I13" i="157"/>
  <c r="H13" i="157"/>
  <c r="K47" i="170"/>
  <c r="J47" i="170"/>
  <c r="I47" i="170"/>
  <c r="H47" i="170"/>
  <c r="K46" i="170"/>
  <c r="J46" i="170"/>
  <c r="I46" i="170"/>
  <c r="H46" i="170"/>
  <c r="K45" i="170"/>
  <c r="J45" i="170"/>
  <c r="I45" i="170"/>
  <c r="H45" i="170"/>
  <c r="K44" i="170"/>
  <c r="J44" i="170"/>
  <c r="I44" i="170"/>
  <c r="H44" i="170"/>
  <c r="K43" i="170"/>
  <c r="J43" i="170"/>
  <c r="I43" i="170"/>
  <c r="H43" i="170"/>
  <c r="K42" i="170"/>
  <c r="J42" i="170"/>
  <c r="I42" i="170"/>
  <c r="H42" i="170"/>
  <c r="K41" i="170"/>
  <c r="J41" i="170"/>
  <c r="I41" i="170"/>
  <c r="H41" i="170"/>
  <c r="K40" i="170"/>
  <c r="J40" i="170"/>
  <c r="I40" i="170"/>
  <c r="H40" i="170"/>
  <c r="K39" i="170"/>
  <c r="J39" i="170"/>
  <c r="I39" i="170"/>
  <c r="H39" i="170"/>
  <c r="K38" i="170"/>
  <c r="J38" i="170"/>
  <c r="I38" i="170"/>
  <c r="H38" i="170"/>
  <c r="K37" i="170"/>
  <c r="J37" i="170"/>
  <c r="I37" i="170"/>
  <c r="H37" i="170"/>
  <c r="K36" i="170"/>
  <c r="J36" i="170"/>
  <c r="I36" i="170"/>
  <c r="H36" i="170"/>
  <c r="K35" i="170"/>
  <c r="J35" i="170"/>
  <c r="I35" i="170"/>
  <c r="H35" i="170"/>
  <c r="K34" i="170"/>
  <c r="J34" i="170"/>
  <c r="I34" i="170"/>
  <c r="H34" i="170"/>
  <c r="K33" i="170"/>
  <c r="J33" i="170"/>
  <c r="I33" i="170"/>
  <c r="H33" i="170"/>
  <c r="K32" i="170"/>
  <c r="J32" i="170"/>
  <c r="I32" i="170"/>
  <c r="H32" i="170"/>
  <c r="K31" i="170"/>
  <c r="J31" i="170"/>
  <c r="I31" i="170"/>
  <c r="H31" i="170"/>
  <c r="K30" i="170"/>
  <c r="J30" i="170"/>
  <c r="I30" i="170"/>
  <c r="H30" i="170"/>
  <c r="K29" i="170"/>
  <c r="J29" i="170"/>
  <c r="I29" i="170"/>
  <c r="H29" i="170"/>
  <c r="K28" i="170"/>
  <c r="J28" i="170"/>
  <c r="I28" i="170"/>
  <c r="H28" i="170"/>
  <c r="K27" i="170"/>
  <c r="J27" i="170"/>
  <c r="I27" i="170"/>
  <c r="H27" i="170"/>
  <c r="K26" i="170"/>
  <c r="J26" i="170"/>
  <c r="I26" i="170"/>
  <c r="H26" i="170"/>
  <c r="K25" i="170"/>
  <c r="J25" i="170"/>
  <c r="I25" i="170"/>
  <c r="H25" i="170"/>
  <c r="K24" i="170"/>
  <c r="J24" i="170"/>
  <c r="I24" i="170"/>
  <c r="H24" i="170"/>
  <c r="K23" i="170"/>
  <c r="J23" i="170"/>
  <c r="I23" i="170"/>
  <c r="H23" i="170"/>
  <c r="K22" i="170"/>
  <c r="J22" i="170"/>
  <c r="I22" i="170"/>
  <c r="H22" i="170"/>
  <c r="K21" i="170"/>
  <c r="J21" i="170"/>
  <c r="I21" i="170"/>
  <c r="H21" i="170"/>
  <c r="K20" i="170"/>
  <c r="J20" i="170"/>
  <c r="I20" i="170"/>
  <c r="H20" i="170"/>
  <c r="K19" i="170"/>
  <c r="J19" i="170"/>
  <c r="I19" i="170"/>
  <c r="H19" i="170"/>
  <c r="K18" i="170"/>
  <c r="J18" i="170"/>
  <c r="I18" i="170"/>
  <c r="H18" i="170"/>
  <c r="K17" i="170"/>
  <c r="J17" i="170"/>
  <c r="I17" i="170"/>
  <c r="H17" i="170"/>
  <c r="K16" i="170"/>
  <c r="J16" i="170"/>
  <c r="I16" i="170"/>
  <c r="H16" i="170"/>
  <c r="K15" i="170"/>
  <c r="J15" i="170"/>
  <c r="I15" i="170"/>
  <c r="H15" i="170"/>
  <c r="K13" i="170"/>
  <c r="J13" i="170"/>
  <c r="I13" i="170"/>
  <c r="H13" i="170"/>
  <c r="K47" i="169"/>
  <c r="J47" i="169"/>
  <c r="I47" i="169"/>
  <c r="H47" i="169"/>
  <c r="K46" i="169"/>
  <c r="J46" i="169"/>
  <c r="I46" i="169"/>
  <c r="H46" i="169"/>
  <c r="K45" i="169"/>
  <c r="J45" i="169"/>
  <c r="I45" i="169"/>
  <c r="H45" i="169"/>
  <c r="K44" i="169"/>
  <c r="J44" i="169"/>
  <c r="I44" i="169"/>
  <c r="H44" i="169"/>
  <c r="K43" i="169"/>
  <c r="J43" i="169"/>
  <c r="I43" i="169"/>
  <c r="H43" i="169"/>
  <c r="K42" i="169"/>
  <c r="J42" i="169"/>
  <c r="I42" i="169"/>
  <c r="H42" i="169"/>
  <c r="K41" i="169"/>
  <c r="J41" i="169"/>
  <c r="I41" i="169"/>
  <c r="H41" i="169"/>
  <c r="K40" i="169"/>
  <c r="J40" i="169"/>
  <c r="I40" i="169"/>
  <c r="H40" i="169"/>
  <c r="K39" i="169"/>
  <c r="J39" i="169"/>
  <c r="I39" i="169"/>
  <c r="H39" i="169"/>
  <c r="K38" i="169"/>
  <c r="J38" i="169"/>
  <c r="I38" i="169"/>
  <c r="H38" i="169"/>
  <c r="K37" i="169"/>
  <c r="J37" i="169"/>
  <c r="I37" i="169"/>
  <c r="H37" i="169"/>
  <c r="K36" i="169"/>
  <c r="J36" i="169"/>
  <c r="I36" i="169"/>
  <c r="H36" i="169"/>
  <c r="K35" i="169"/>
  <c r="J35" i="169"/>
  <c r="I35" i="169"/>
  <c r="H35" i="169"/>
  <c r="K34" i="169"/>
  <c r="J34" i="169"/>
  <c r="I34" i="169"/>
  <c r="H34" i="169"/>
  <c r="K33" i="169"/>
  <c r="J33" i="169"/>
  <c r="I33" i="169"/>
  <c r="H33" i="169"/>
  <c r="K32" i="169"/>
  <c r="J32" i="169"/>
  <c r="I32" i="169"/>
  <c r="H32" i="169"/>
  <c r="K31" i="169"/>
  <c r="J31" i="169"/>
  <c r="I31" i="169"/>
  <c r="H31" i="169"/>
  <c r="K30" i="169"/>
  <c r="J30" i="169"/>
  <c r="I30" i="169"/>
  <c r="H30" i="169"/>
  <c r="K29" i="169"/>
  <c r="J29" i="169"/>
  <c r="I29" i="169"/>
  <c r="H29" i="169"/>
  <c r="K28" i="169"/>
  <c r="J28" i="169"/>
  <c r="I28" i="169"/>
  <c r="H28" i="169"/>
  <c r="K27" i="169"/>
  <c r="J27" i="169"/>
  <c r="I27" i="169"/>
  <c r="H27" i="169"/>
  <c r="K26" i="169"/>
  <c r="J26" i="169"/>
  <c r="I26" i="169"/>
  <c r="H26" i="169"/>
  <c r="K25" i="169"/>
  <c r="J25" i="169"/>
  <c r="I25" i="169"/>
  <c r="H25" i="169"/>
  <c r="K24" i="169"/>
  <c r="J24" i="169"/>
  <c r="I24" i="169"/>
  <c r="H24" i="169"/>
  <c r="K23" i="169"/>
  <c r="J23" i="169"/>
  <c r="I23" i="169"/>
  <c r="H23" i="169"/>
  <c r="K22" i="169"/>
  <c r="J22" i="169"/>
  <c r="I22" i="169"/>
  <c r="H22" i="169"/>
  <c r="K21" i="169"/>
  <c r="J21" i="169"/>
  <c r="I21" i="169"/>
  <c r="H21" i="169"/>
  <c r="K20" i="169"/>
  <c r="J20" i="169"/>
  <c r="I20" i="169"/>
  <c r="H20" i="169"/>
  <c r="K19" i="169"/>
  <c r="J19" i="169"/>
  <c r="I19" i="169"/>
  <c r="H19" i="169"/>
  <c r="K18" i="169"/>
  <c r="J18" i="169"/>
  <c r="I18" i="169"/>
  <c r="H18" i="169"/>
  <c r="K17" i="169"/>
  <c r="J17" i="169"/>
  <c r="I17" i="169"/>
  <c r="H17" i="169"/>
  <c r="K16" i="169"/>
  <c r="J16" i="169"/>
  <c r="I16" i="169"/>
  <c r="H16" i="169"/>
  <c r="K15" i="169"/>
  <c r="J15" i="169"/>
  <c r="I15" i="169"/>
  <c r="H15" i="169"/>
  <c r="K13" i="169"/>
  <c r="J13" i="169"/>
  <c r="I13" i="169"/>
  <c r="H13" i="169"/>
  <c r="K13" i="156"/>
  <c r="J13" i="156"/>
  <c r="I13" i="156"/>
  <c r="H13" i="156"/>
  <c r="K47" i="168"/>
  <c r="J47" i="168"/>
  <c r="I47" i="168"/>
  <c r="H47" i="168"/>
  <c r="K46" i="168"/>
  <c r="J46" i="168"/>
  <c r="I46" i="168"/>
  <c r="H46" i="168"/>
  <c r="K45" i="168"/>
  <c r="J45" i="168"/>
  <c r="I45" i="168"/>
  <c r="H45" i="168"/>
  <c r="K44" i="168"/>
  <c r="J44" i="168"/>
  <c r="I44" i="168"/>
  <c r="H44" i="168"/>
  <c r="K43" i="168"/>
  <c r="J43" i="168"/>
  <c r="I43" i="168"/>
  <c r="H43" i="168"/>
  <c r="K42" i="168"/>
  <c r="J42" i="168"/>
  <c r="I42" i="168"/>
  <c r="H42" i="168"/>
  <c r="K41" i="168"/>
  <c r="J41" i="168"/>
  <c r="I41" i="168"/>
  <c r="H41" i="168"/>
  <c r="K40" i="168"/>
  <c r="J40" i="168"/>
  <c r="I40" i="168"/>
  <c r="H40" i="168"/>
  <c r="K39" i="168"/>
  <c r="J39" i="168"/>
  <c r="I39" i="168"/>
  <c r="H39" i="168"/>
  <c r="K38" i="168"/>
  <c r="J38" i="168"/>
  <c r="I38" i="168"/>
  <c r="H38" i="168"/>
  <c r="K37" i="168"/>
  <c r="J37" i="168"/>
  <c r="I37" i="168"/>
  <c r="H37" i="168"/>
  <c r="K36" i="168"/>
  <c r="J36" i="168"/>
  <c r="I36" i="168"/>
  <c r="H36" i="168"/>
  <c r="K35" i="168"/>
  <c r="J35" i="168"/>
  <c r="I35" i="168"/>
  <c r="H35" i="168"/>
  <c r="K34" i="168"/>
  <c r="J34" i="168"/>
  <c r="I34" i="168"/>
  <c r="H34" i="168"/>
  <c r="K33" i="168"/>
  <c r="J33" i="168"/>
  <c r="I33" i="168"/>
  <c r="H33" i="168"/>
  <c r="K32" i="168"/>
  <c r="J32" i="168"/>
  <c r="I32" i="168"/>
  <c r="H32" i="168"/>
  <c r="K31" i="168"/>
  <c r="J31" i="168"/>
  <c r="I31" i="168"/>
  <c r="H31" i="168"/>
  <c r="K30" i="168"/>
  <c r="J30" i="168"/>
  <c r="I30" i="168"/>
  <c r="H30" i="168"/>
  <c r="K29" i="168"/>
  <c r="J29" i="168"/>
  <c r="I29" i="168"/>
  <c r="H29" i="168"/>
  <c r="K28" i="168"/>
  <c r="J28" i="168"/>
  <c r="I28" i="168"/>
  <c r="H28" i="168"/>
  <c r="K27" i="168"/>
  <c r="J27" i="168"/>
  <c r="I27" i="168"/>
  <c r="H27" i="168"/>
  <c r="K26" i="168"/>
  <c r="J26" i="168"/>
  <c r="I26" i="168"/>
  <c r="H26" i="168"/>
  <c r="K25" i="168"/>
  <c r="J25" i="168"/>
  <c r="I25" i="168"/>
  <c r="H25" i="168"/>
  <c r="K24" i="168"/>
  <c r="J24" i="168"/>
  <c r="I24" i="168"/>
  <c r="H24" i="168"/>
  <c r="K23" i="168"/>
  <c r="J23" i="168"/>
  <c r="I23" i="168"/>
  <c r="H23" i="168"/>
  <c r="K22" i="168"/>
  <c r="J22" i="168"/>
  <c r="I22" i="168"/>
  <c r="H22" i="168"/>
  <c r="K21" i="168"/>
  <c r="J21" i="168"/>
  <c r="I21" i="168"/>
  <c r="H21" i="168"/>
  <c r="K20" i="168"/>
  <c r="J20" i="168"/>
  <c r="I20" i="168"/>
  <c r="H20" i="168"/>
  <c r="K19" i="168"/>
  <c r="J19" i="168"/>
  <c r="I19" i="168"/>
  <c r="H19" i="168"/>
  <c r="K18" i="168"/>
  <c r="J18" i="168"/>
  <c r="I18" i="168"/>
  <c r="H18" i="168"/>
  <c r="K17" i="168"/>
  <c r="J17" i="168"/>
  <c r="I17" i="168"/>
  <c r="H17" i="168"/>
  <c r="K16" i="168"/>
  <c r="J16" i="168"/>
  <c r="I16" i="168"/>
  <c r="H16" i="168"/>
  <c r="K15" i="168"/>
  <c r="J15" i="168"/>
  <c r="I15" i="168"/>
  <c r="H15" i="168"/>
  <c r="K13" i="168"/>
  <c r="J13" i="168"/>
  <c r="I13" i="168"/>
  <c r="H13" i="168"/>
  <c r="K47" i="167"/>
  <c r="J47" i="167"/>
  <c r="I47" i="167"/>
  <c r="H47" i="167"/>
  <c r="K46" i="167"/>
  <c r="J46" i="167"/>
  <c r="I46" i="167"/>
  <c r="H46" i="167"/>
  <c r="K45" i="167"/>
  <c r="J45" i="167"/>
  <c r="I45" i="167"/>
  <c r="H45" i="167"/>
  <c r="K44" i="167"/>
  <c r="J44" i="167"/>
  <c r="I44" i="167"/>
  <c r="H44" i="167"/>
  <c r="K43" i="167"/>
  <c r="J43" i="167"/>
  <c r="I43" i="167"/>
  <c r="H43" i="167"/>
  <c r="K42" i="167"/>
  <c r="J42" i="167"/>
  <c r="I42" i="167"/>
  <c r="H42" i="167"/>
  <c r="K41" i="167"/>
  <c r="J41" i="167"/>
  <c r="I41" i="167"/>
  <c r="H41" i="167"/>
  <c r="K40" i="167"/>
  <c r="J40" i="167"/>
  <c r="I40" i="167"/>
  <c r="H40" i="167"/>
  <c r="K39" i="167"/>
  <c r="J39" i="167"/>
  <c r="I39" i="167"/>
  <c r="H39" i="167"/>
  <c r="K38" i="167"/>
  <c r="J38" i="167"/>
  <c r="I38" i="167"/>
  <c r="H38" i="167"/>
  <c r="K37" i="167"/>
  <c r="J37" i="167"/>
  <c r="I37" i="167"/>
  <c r="H37" i="167"/>
  <c r="K36" i="167"/>
  <c r="J36" i="167"/>
  <c r="I36" i="167"/>
  <c r="H36" i="167"/>
  <c r="K35" i="167"/>
  <c r="J35" i="167"/>
  <c r="I35" i="167"/>
  <c r="H35" i="167"/>
  <c r="K34" i="167"/>
  <c r="J34" i="167"/>
  <c r="I34" i="167"/>
  <c r="H34" i="167"/>
  <c r="K33" i="167"/>
  <c r="J33" i="167"/>
  <c r="I33" i="167"/>
  <c r="H33" i="167"/>
  <c r="K32" i="167"/>
  <c r="J32" i="167"/>
  <c r="I32" i="167"/>
  <c r="H32" i="167"/>
  <c r="K31" i="167"/>
  <c r="J31" i="167"/>
  <c r="I31" i="167"/>
  <c r="H31" i="167"/>
  <c r="K30" i="167"/>
  <c r="J30" i="167"/>
  <c r="I30" i="167"/>
  <c r="H30" i="167"/>
  <c r="K29" i="167"/>
  <c r="J29" i="167"/>
  <c r="I29" i="167"/>
  <c r="H29" i="167"/>
  <c r="K28" i="167"/>
  <c r="J28" i="167"/>
  <c r="I28" i="167"/>
  <c r="H28" i="167"/>
  <c r="K27" i="167"/>
  <c r="J27" i="167"/>
  <c r="I27" i="167"/>
  <c r="H27" i="167"/>
  <c r="K26" i="167"/>
  <c r="J26" i="167"/>
  <c r="I26" i="167"/>
  <c r="H26" i="167"/>
  <c r="K25" i="167"/>
  <c r="J25" i="167"/>
  <c r="I25" i="167"/>
  <c r="H25" i="167"/>
  <c r="K24" i="167"/>
  <c r="J24" i="167"/>
  <c r="I24" i="167"/>
  <c r="H24" i="167"/>
  <c r="K23" i="167"/>
  <c r="J23" i="167"/>
  <c r="I23" i="167"/>
  <c r="H23" i="167"/>
  <c r="K22" i="167"/>
  <c r="J22" i="167"/>
  <c r="I22" i="167"/>
  <c r="H22" i="167"/>
  <c r="K21" i="167"/>
  <c r="J21" i="167"/>
  <c r="I21" i="167"/>
  <c r="H21" i="167"/>
  <c r="K20" i="167"/>
  <c r="J20" i="167"/>
  <c r="I20" i="167"/>
  <c r="H20" i="167"/>
  <c r="K19" i="167"/>
  <c r="J19" i="167"/>
  <c r="I19" i="167"/>
  <c r="H19" i="167"/>
  <c r="K18" i="167"/>
  <c r="J18" i="167"/>
  <c r="I18" i="167"/>
  <c r="H18" i="167"/>
  <c r="K17" i="167"/>
  <c r="J17" i="167"/>
  <c r="I17" i="167"/>
  <c r="H17" i="167"/>
  <c r="K16" i="167"/>
  <c r="J16" i="167"/>
  <c r="I16" i="167"/>
  <c r="H16" i="167"/>
  <c r="K15" i="167"/>
  <c r="J15" i="167"/>
  <c r="I15" i="167"/>
  <c r="H15" i="167"/>
  <c r="K13" i="167"/>
  <c r="J13" i="167"/>
  <c r="I13" i="167"/>
  <c r="H13" i="167"/>
  <c r="K13" i="155"/>
  <c r="J13" i="155"/>
  <c r="I13" i="155"/>
  <c r="H13" i="155"/>
  <c r="K47" i="166"/>
  <c r="J47" i="166"/>
  <c r="I47" i="166"/>
  <c r="H47" i="166"/>
  <c r="K46" i="166"/>
  <c r="J46" i="166"/>
  <c r="I46" i="166"/>
  <c r="H46" i="166"/>
  <c r="K45" i="166"/>
  <c r="J45" i="166"/>
  <c r="I45" i="166"/>
  <c r="H45" i="166"/>
  <c r="K44" i="166"/>
  <c r="J44" i="166"/>
  <c r="I44" i="166"/>
  <c r="H44" i="166"/>
  <c r="K43" i="166"/>
  <c r="J43" i="166"/>
  <c r="I43" i="166"/>
  <c r="H43" i="166"/>
  <c r="K42" i="166"/>
  <c r="J42" i="166"/>
  <c r="I42" i="166"/>
  <c r="H42" i="166"/>
  <c r="K41" i="166"/>
  <c r="J41" i="166"/>
  <c r="I41" i="166"/>
  <c r="H41" i="166"/>
  <c r="K40" i="166"/>
  <c r="J40" i="166"/>
  <c r="I40" i="166"/>
  <c r="H40" i="166"/>
  <c r="K39" i="166"/>
  <c r="J39" i="166"/>
  <c r="I39" i="166"/>
  <c r="H39" i="166"/>
  <c r="K38" i="166"/>
  <c r="J38" i="166"/>
  <c r="I38" i="166"/>
  <c r="H38" i="166"/>
  <c r="K37" i="166"/>
  <c r="J37" i="166"/>
  <c r="I37" i="166"/>
  <c r="H37" i="166"/>
  <c r="K36" i="166"/>
  <c r="J36" i="166"/>
  <c r="I36" i="166"/>
  <c r="H36" i="166"/>
  <c r="K35" i="166"/>
  <c r="J35" i="166"/>
  <c r="I35" i="166"/>
  <c r="H35" i="166"/>
  <c r="K34" i="166"/>
  <c r="J34" i="166"/>
  <c r="I34" i="166"/>
  <c r="H34" i="166"/>
  <c r="K33" i="166"/>
  <c r="J33" i="166"/>
  <c r="I33" i="166"/>
  <c r="H33" i="166"/>
  <c r="K32" i="166"/>
  <c r="J32" i="166"/>
  <c r="I32" i="166"/>
  <c r="H32" i="166"/>
  <c r="K31" i="166"/>
  <c r="J31" i="166"/>
  <c r="I31" i="166"/>
  <c r="H31" i="166"/>
  <c r="K30" i="166"/>
  <c r="J30" i="166"/>
  <c r="I30" i="166"/>
  <c r="H30" i="166"/>
  <c r="K29" i="166"/>
  <c r="J29" i="166"/>
  <c r="I29" i="166"/>
  <c r="H29" i="166"/>
  <c r="K28" i="166"/>
  <c r="J28" i="166"/>
  <c r="I28" i="166"/>
  <c r="H28" i="166"/>
  <c r="K27" i="166"/>
  <c r="J27" i="166"/>
  <c r="I27" i="166"/>
  <c r="H27" i="166"/>
  <c r="K26" i="166"/>
  <c r="J26" i="166"/>
  <c r="I26" i="166"/>
  <c r="H26" i="166"/>
  <c r="K25" i="166"/>
  <c r="J25" i="166"/>
  <c r="I25" i="166"/>
  <c r="H25" i="166"/>
  <c r="K24" i="166"/>
  <c r="J24" i="166"/>
  <c r="I24" i="166"/>
  <c r="H24" i="166"/>
  <c r="K23" i="166"/>
  <c r="J23" i="166"/>
  <c r="I23" i="166"/>
  <c r="H23" i="166"/>
  <c r="K22" i="166"/>
  <c r="J22" i="166"/>
  <c r="I22" i="166"/>
  <c r="H22" i="166"/>
  <c r="K21" i="166"/>
  <c r="J21" i="166"/>
  <c r="I21" i="166"/>
  <c r="H21" i="166"/>
  <c r="K20" i="166"/>
  <c r="J20" i="166"/>
  <c r="I20" i="166"/>
  <c r="H20" i="166"/>
  <c r="K19" i="166"/>
  <c r="J19" i="166"/>
  <c r="I19" i="166"/>
  <c r="H19" i="166"/>
  <c r="K18" i="166"/>
  <c r="J18" i="166"/>
  <c r="I18" i="166"/>
  <c r="H18" i="166"/>
  <c r="K17" i="166"/>
  <c r="J17" i="166"/>
  <c r="I17" i="166"/>
  <c r="H17" i="166"/>
  <c r="K16" i="166"/>
  <c r="J16" i="166"/>
  <c r="I16" i="166"/>
  <c r="H16" i="166"/>
  <c r="K15" i="166"/>
  <c r="J15" i="166"/>
  <c r="I15" i="166"/>
  <c r="H15" i="166"/>
  <c r="K13" i="166"/>
  <c r="J13" i="166"/>
  <c r="I13" i="166"/>
  <c r="H13" i="166"/>
  <c r="H13" i="154"/>
  <c r="K13" i="154"/>
  <c r="J13" i="154"/>
  <c r="I13" i="154"/>
  <c r="K13" i="153"/>
  <c r="J13" i="153"/>
  <c r="I13" i="153"/>
  <c r="H13" i="153"/>
  <c r="H13" i="164"/>
  <c r="K47" i="165"/>
  <c r="J47" i="165"/>
  <c r="I47" i="165"/>
  <c r="H47" i="165"/>
  <c r="K46" i="165"/>
  <c r="J46" i="165"/>
  <c r="I46" i="165"/>
  <c r="H46" i="165"/>
  <c r="K45" i="165"/>
  <c r="J45" i="165"/>
  <c r="I45" i="165"/>
  <c r="H45" i="165"/>
  <c r="K44" i="165"/>
  <c r="J44" i="165"/>
  <c r="I44" i="165"/>
  <c r="H44" i="165"/>
  <c r="K43" i="165"/>
  <c r="J43" i="165"/>
  <c r="I43" i="165"/>
  <c r="H43" i="165"/>
  <c r="K42" i="165"/>
  <c r="J42" i="165"/>
  <c r="I42" i="165"/>
  <c r="H42" i="165"/>
  <c r="K41" i="165"/>
  <c r="J41" i="165"/>
  <c r="I41" i="165"/>
  <c r="H41" i="165"/>
  <c r="K40" i="165"/>
  <c r="J40" i="165"/>
  <c r="I40" i="165"/>
  <c r="H40" i="165"/>
  <c r="K39" i="165"/>
  <c r="J39" i="165"/>
  <c r="I39" i="165"/>
  <c r="H39" i="165"/>
  <c r="K38" i="165"/>
  <c r="J38" i="165"/>
  <c r="I38" i="165"/>
  <c r="H38" i="165"/>
  <c r="K37" i="165"/>
  <c r="J37" i="165"/>
  <c r="I37" i="165"/>
  <c r="H37" i="165"/>
  <c r="K36" i="165"/>
  <c r="J36" i="165"/>
  <c r="I36" i="165"/>
  <c r="H36" i="165"/>
  <c r="K35" i="165"/>
  <c r="J35" i="165"/>
  <c r="I35" i="165"/>
  <c r="H35" i="165"/>
  <c r="K34" i="165"/>
  <c r="J34" i="165"/>
  <c r="I34" i="165"/>
  <c r="H34" i="165"/>
  <c r="K33" i="165"/>
  <c r="J33" i="165"/>
  <c r="I33" i="165"/>
  <c r="H33" i="165"/>
  <c r="K32" i="165"/>
  <c r="J32" i="165"/>
  <c r="I32" i="165"/>
  <c r="H32" i="165"/>
  <c r="K31" i="165"/>
  <c r="J31" i="165"/>
  <c r="I31" i="165"/>
  <c r="H31" i="165"/>
  <c r="K30" i="165"/>
  <c r="J30" i="165"/>
  <c r="I30" i="165"/>
  <c r="H30" i="165"/>
  <c r="K29" i="165"/>
  <c r="J29" i="165"/>
  <c r="I29" i="165"/>
  <c r="H29" i="165"/>
  <c r="K28" i="165"/>
  <c r="J28" i="165"/>
  <c r="I28" i="165"/>
  <c r="H28" i="165"/>
  <c r="K27" i="165"/>
  <c r="J27" i="165"/>
  <c r="I27" i="165"/>
  <c r="H27" i="165"/>
  <c r="K26" i="165"/>
  <c r="J26" i="165"/>
  <c r="I26" i="165"/>
  <c r="H26" i="165"/>
  <c r="K25" i="165"/>
  <c r="J25" i="165"/>
  <c r="I25" i="165"/>
  <c r="H25" i="165"/>
  <c r="K24" i="165"/>
  <c r="J24" i="165"/>
  <c r="I24" i="165"/>
  <c r="H24" i="165"/>
  <c r="K23" i="165"/>
  <c r="J23" i="165"/>
  <c r="I23" i="165"/>
  <c r="H23" i="165"/>
  <c r="K22" i="165"/>
  <c r="J22" i="165"/>
  <c r="I22" i="165"/>
  <c r="H22" i="165"/>
  <c r="K21" i="165"/>
  <c r="J21" i="165"/>
  <c r="I21" i="165"/>
  <c r="H21" i="165"/>
  <c r="K20" i="165"/>
  <c r="J20" i="165"/>
  <c r="I20" i="165"/>
  <c r="H20" i="165"/>
  <c r="K19" i="165"/>
  <c r="J19" i="165"/>
  <c r="I19" i="165"/>
  <c r="H19" i="165"/>
  <c r="K18" i="165"/>
  <c r="J18" i="165"/>
  <c r="I18" i="165"/>
  <c r="H18" i="165"/>
  <c r="K17" i="165"/>
  <c r="J17" i="165"/>
  <c r="I17" i="165"/>
  <c r="H17" i="165"/>
  <c r="K16" i="165"/>
  <c r="J16" i="165"/>
  <c r="I16" i="165"/>
  <c r="H16" i="165"/>
  <c r="K15" i="165"/>
  <c r="J15" i="165"/>
  <c r="I15" i="165"/>
  <c r="H15" i="165"/>
  <c r="K13" i="165"/>
  <c r="J13" i="165"/>
  <c r="I13" i="165"/>
  <c r="H13" i="165"/>
  <c r="K47" i="164"/>
  <c r="J47" i="164"/>
  <c r="I47" i="164"/>
  <c r="H47" i="164"/>
  <c r="K46" i="164"/>
  <c r="J46" i="164"/>
  <c r="I46" i="164"/>
  <c r="H46" i="164"/>
  <c r="K45" i="164"/>
  <c r="J45" i="164"/>
  <c r="I45" i="164"/>
  <c r="H45" i="164"/>
  <c r="K44" i="164"/>
  <c r="J44" i="164"/>
  <c r="I44" i="164"/>
  <c r="H44" i="164"/>
  <c r="K43" i="164"/>
  <c r="J43" i="164"/>
  <c r="I43" i="164"/>
  <c r="H43" i="164"/>
  <c r="K42" i="164"/>
  <c r="J42" i="164"/>
  <c r="I42" i="164"/>
  <c r="H42" i="164"/>
  <c r="K41" i="164"/>
  <c r="J41" i="164"/>
  <c r="I41" i="164"/>
  <c r="H41" i="164"/>
  <c r="K40" i="164"/>
  <c r="J40" i="164"/>
  <c r="I40" i="164"/>
  <c r="H40" i="164"/>
  <c r="K39" i="164"/>
  <c r="J39" i="164"/>
  <c r="I39" i="164"/>
  <c r="H39" i="164"/>
  <c r="K38" i="164"/>
  <c r="J38" i="164"/>
  <c r="I38" i="164"/>
  <c r="H38" i="164"/>
  <c r="K37" i="164"/>
  <c r="J37" i="164"/>
  <c r="I37" i="164"/>
  <c r="H37" i="164"/>
  <c r="K36" i="164"/>
  <c r="J36" i="164"/>
  <c r="I36" i="164"/>
  <c r="H36" i="164"/>
  <c r="K35" i="164"/>
  <c r="J35" i="164"/>
  <c r="I35" i="164"/>
  <c r="H35" i="164"/>
  <c r="K34" i="164"/>
  <c r="J34" i="164"/>
  <c r="I34" i="164"/>
  <c r="H34" i="164"/>
  <c r="K33" i="164"/>
  <c r="J33" i="164"/>
  <c r="I33" i="164"/>
  <c r="H33" i="164"/>
  <c r="K32" i="164"/>
  <c r="J32" i="164"/>
  <c r="I32" i="164"/>
  <c r="H32" i="164"/>
  <c r="K31" i="164"/>
  <c r="J31" i="164"/>
  <c r="I31" i="164"/>
  <c r="H31" i="164"/>
  <c r="K30" i="164"/>
  <c r="J30" i="164"/>
  <c r="I30" i="164"/>
  <c r="H30" i="164"/>
  <c r="K29" i="164"/>
  <c r="J29" i="164"/>
  <c r="I29" i="164"/>
  <c r="H29" i="164"/>
  <c r="K28" i="164"/>
  <c r="J28" i="164"/>
  <c r="I28" i="164"/>
  <c r="H28" i="164"/>
  <c r="K27" i="164"/>
  <c r="J27" i="164"/>
  <c r="I27" i="164"/>
  <c r="H27" i="164"/>
  <c r="K26" i="164"/>
  <c r="J26" i="164"/>
  <c r="I26" i="164"/>
  <c r="H26" i="164"/>
  <c r="K25" i="164"/>
  <c r="J25" i="164"/>
  <c r="I25" i="164"/>
  <c r="H25" i="164"/>
  <c r="K24" i="164"/>
  <c r="J24" i="164"/>
  <c r="I24" i="164"/>
  <c r="H24" i="164"/>
  <c r="K23" i="164"/>
  <c r="J23" i="164"/>
  <c r="I23" i="164"/>
  <c r="H23" i="164"/>
  <c r="K22" i="164"/>
  <c r="J22" i="164"/>
  <c r="I22" i="164"/>
  <c r="H22" i="164"/>
  <c r="K21" i="164"/>
  <c r="J21" i="164"/>
  <c r="I21" i="164"/>
  <c r="H21" i="164"/>
  <c r="K20" i="164"/>
  <c r="J20" i="164"/>
  <c r="I20" i="164"/>
  <c r="H20" i="164"/>
  <c r="K19" i="164"/>
  <c r="J19" i="164"/>
  <c r="I19" i="164"/>
  <c r="H19" i="164"/>
  <c r="K18" i="164"/>
  <c r="J18" i="164"/>
  <c r="I18" i="164"/>
  <c r="H18" i="164"/>
  <c r="K17" i="164"/>
  <c r="J17" i="164"/>
  <c r="I17" i="164"/>
  <c r="H17" i="164"/>
  <c r="K16" i="164"/>
  <c r="J16" i="164"/>
  <c r="I16" i="164"/>
  <c r="H16" i="164"/>
  <c r="K15" i="164"/>
  <c r="J15" i="164"/>
  <c r="I15" i="164"/>
  <c r="H15" i="164"/>
  <c r="K13" i="164"/>
  <c r="J13" i="164"/>
  <c r="I13" i="164"/>
  <c r="K13" i="152"/>
  <c r="J13" i="152"/>
  <c r="I13" i="152"/>
  <c r="H13" i="152"/>
  <c r="K47" i="163"/>
  <c r="J47" i="163"/>
  <c r="I47" i="163"/>
  <c r="H47" i="163"/>
  <c r="K46" i="163"/>
  <c r="J46" i="163"/>
  <c r="I46" i="163"/>
  <c r="H46" i="163"/>
  <c r="K45" i="163"/>
  <c r="J45" i="163"/>
  <c r="I45" i="163"/>
  <c r="H45" i="163"/>
  <c r="K44" i="163"/>
  <c r="J44" i="163"/>
  <c r="I44" i="163"/>
  <c r="H44" i="163"/>
  <c r="K43" i="163"/>
  <c r="J43" i="163"/>
  <c r="I43" i="163"/>
  <c r="H43" i="163"/>
  <c r="K42" i="163"/>
  <c r="J42" i="163"/>
  <c r="I42" i="163"/>
  <c r="H42" i="163"/>
  <c r="K41" i="163"/>
  <c r="J41" i="163"/>
  <c r="I41" i="163"/>
  <c r="H41" i="163"/>
  <c r="K40" i="163"/>
  <c r="J40" i="163"/>
  <c r="I40" i="163"/>
  <c r="H40" i="163"/>
  <c r="K39" i="163"/>
  <c r="J39" i="163"/>
  <c r="I39" i="163"/>
  <c r="H39" i="163"/>
  <c r="K38" i="163"/>
  <c r="J38" i="163"/>
  <c r="I38" i="163"/>
  <c r="H38" i="163"/>
  <c r="K37" i="163"/>
  <c r="J37" i="163"/>
  <c r="I37" i="163"/>
  <c r="H37" i="163"/>
  <c r="K36" i="163"/>
  <c r="J36" i="163"/>
  <c r="I36" i="163"/>
  <c r="H36" i="163"/>
  <c r="K35" i="163"/>
  <c r="J35" i="163"/>
  <c r="I35" i="163"/>
  <c r="H35" i="163"/>
  <c r="K34" i="163"/>
  <c r="J34" i="163"/>
  <c r="I34" i="163"/>
  <c r="H34" i="163"/>
  <c r="K33" i="163"/>
  <c r="J33" i="163"/>
  <c r="I33" i="163"/>
  <c r="H33" i="163"/>
  <c r="K32" i="163"/>
  <c r="J32" i="163"/>
  <c r="I32" i="163"/>
  <c r="H32" i="163"/>
  <c r="K31" i="163"/>
  <c r="J31" i="163"/>
  <c r="I31" i="163"/>
  <c r="H31" i="163"/>
  <c r="K30" i="163"/>
  <c r="J30" i="163"/>
  <c r="I30" i="163"/>
  <c r="H30" i="163"/>
  <c r="K29" i="163"/>
  <c r="J29" i="163"/>
  <c r="I29" i="163"/>
  <c r="H29" i="163"/>
  <c r="K28" i="163"/>
  <c r="J28" i="163"/>
  <c r="I28" i="163"/>
  <c r="H28" i="163"/>
  <c r="K27" i="163"/>
  <c r="J27" i="163"/>
  <c r="I27" i="163"/>
  <c r="H27" i="163"/>
  <c r="K26" i="163"/>
  <c r="J26" i="163"/>
  <c r="I26" i="163"/>
  <c r="H26" i="163"/>
  <c r="K25" i="163"/>
  <c r="J25" i="163"/>
  <c r="I25" i="163"/>
  <c r="H25" i="163"/>
  <c r="K24" i="163"/>
  <c r="J24" i="163"/>
  <c r="I24" i="163"/>
  <c r="H24" i="163"/>
  <c r="K23" i="163"/>
  <c r="J23" i="163"/>
  <c r="I23" i="163"/>
  <c r="H23" i="163"/>
  <c r="K22" i="163"/>
  <c r="J22" i="163"/>
  <c r="I22" i="163"/>
  <c r="H22" i="163"/>
  <c r="K21" i="163"/>
  <c r="J21" i="163"/>
  <c r="I21" i="163"/>
  <c r="H21" i="163"/>
  <c r="K20" i="163"/>
  <c r="J20" i="163"/>
  <c r="I20" i="163"/>
  <c r="H20" i="163"/>
  <c r="K19" i="163"/>
  <c r="J19" i="163"/>
  <c r="I19" i="163"/>
  <c r="H19" i="163"/>
  <c r="K18" i="163"/>
  <c r="J18" i="163"/>
  <c r="I18" i="163"/>
  <c r="H18" i="163"/>
  <c r="K17" i="163"/>
  <c r="J17" i="163"/>
  <c r="I17" i="163"/>
  <c r="H17" i="163"/>
  <c r="K16" i="163"/>
  <c r="J16" i="163"/>
  <c r="I16" i="163"/>
  <c r="H16" i="163"/>
  <c r="K15" i="163"/>
  <c r="J15" i="163"/>
  <c r="I15" i="163"/>
  <c r="H15" i="163"/>
  <c r="K13" i="163"/>
  <c r="J13" i="163"/>
  <c r="I13" i="163"/>
  <c r="H13" i="163"/>
  <c r="K47" i="162"/>
  <c r="J47" i="162"/>
  <c r="I47" i="162"/>
  <c r="H47" i="162"/>
  <c r="K46" i="162"/>
  <c r="J46" i="162"/>
  <c r="I46" i="162"/>
  <c r="H46" i="162"/>
  <c r="K45" i="162"/>
  <c r="J45" i="162"/>
  <c r="I45" i="162"/>
  <c r="H45" i="162"/>
  <c r="K44" i="162"/>
  <c r="J44" i="162"/>
  <c r="I44" i="162"/>
  <c r="H44" i="162"/>
  <c r="K43" i="162"/>
  <c r="J43" i="162"/>
  <c r="I43" i="162"/>
  <c r="H43" i="162"/>
  <c r="K42" i="162"/>
  <c r="J42" i="162"/>
  <c r="I42" i="162"/>
  <c r="H42" i="162"/>
  <c r="K41" i="162"/>
  <c r="J41" i="162"/>
  <c r="I41" i="162"/>
  <c r="H41" i="162"/>
  <c r="K40" i="162"/>
  <c r="J40" i="162"/>
  <c r="I40" i="162"/>
  <c r="H40" i="162"/>
  <c r="K39" i="162"/>
  <c r="J39" i="162"/>
  <c r="I39" i="162"/>
  <c r="H39" i="162"/>
  <c r="K38" i="162"/>
  <c r="J38" i="162"/>
  <c r="I38" i="162"/>
  <c r="H38" i="162"/>
  <c r="K37" i="162"/>
  <c r="J37" i="162"/>
  <c r="I37" i="162"/>
  <c r="H37" i="162"/>
  <c r="K36" i="162"/>
  <c r="J36" i="162"/>
  <c r="I36" i="162"/>
  <c r="H36" i="162"/>
  <c r="K35" i="162"/>
  <c r="J35" i="162"/>
  <c r="I35" i="162"/>
  <c r="H35" i="162"/>
  <c r="K34" i="162"/>
  <c r="J34" i="162"/>
  <c r="I34" i="162"/>
  <c r="H34" i="162"/>
  <c r="K33" i="162"/>
  <c r="J33" i="162"/>
  <c r="I33" i="162"/>
  <c r="H33" i="162"/>
  <c r="K32" i="162"/>
  <c r="J32" i="162"/>
  <c r="I32" i="162"/>
  <c r="H32" i="162"/>
  <c r="K31" i="162"/>
  <c r="J31" i="162"/>
  <c r="I31" i="162"/>
  <c r="H31" i="162"/>
  <c r="K30" i="162"/>
  <c r="J30" i="162"/>
  <c r="I30" i="162"/>
  <c r="H30" i="162"/>
  <c r="K29" i="162"/>
  <c r="J29" i="162"/>
  <c r="I29" i="162"/>
  <c r="H29" i="162"/>
  <c r="K28" i="162"/>
  <c r="J28" i="162"/>
  <c r="I28" i="162"/>
  <c r="H28" i="162"/>
  <c r="K27" i="162"/>
  <c r="J27" i="162"/>
  <c r="I27" i="162"/>
  <c r="H27" i="162"/>
  <c r="K26" i="162"/>
  <c r="J26" i="162"/>
  <c r="I26" i="162"/>
  <c r="H26" i="162"/>
  <c r="K25" i="162"/>
  <c r="J25" i="162"/>
  <c r="I25" i="162"/>
  <c r="H25" i="162"/>
  <c r="K24" i="162"/>
  <c r="J24" i="162"/>
  <c r="I24" i="162"/>
  <c r="H24" i="162"/>
  <c r="K23" i="162"/>
  <c r="J23" i="162"/>
  <c r="I23" i="162"/>
  <c r="H23" i="162"/>
  <c r="K22" i="162"/>
  <c r="J22" i="162"/>
  <c r="I22" i="162"/>
  <c r="H22" i="162"/>
  <c r="K21" i="162"/>
  <c r="J21" i="162"/>
  <c r="I21" i="162"/>
  <c r="H21" i="162"/>
  <c r="K20" i="162"/>
  <c r="J20" i="162"/>
  <c r="I20" i="162"/>
  <c r="H20" i="162"/>
  <c r="K19" i="162"/>
  <c r="J19" i="162"/>
  <c r="I19" i="162"/>
  <c r="H19" i="162"/>
  <c r="K18" i="162"/>
  <c r="J18" i="162"/>
  <c r="I18" i="162"/>
  <c r="H18" i="162"/>
  <c r="K17" i="162"/>
  <c r="J17" i="162"/>
  <c r="I17" i="162"/>
  <c r="H17" i="162"/>
  <c r="K16" i="162"/>
  <c r="J16" i="162"/>
  <c r="I16" i="162"/>
  <c r="H16" i="162"/>
  <c r="K15" i="162"/>
  <c r="J15" i="162"/>
  <c r="I15" i="162"/>
  <c r="H15" i="162"/>
  <c r="K13" i="162"/>
  <c r="J13" i="162"/>
  <c r="I13" i="162"/>
  <c r="H13" i="162"/>
  <c r="K13" i="151"/>
  <c r="J13" i="151"/>
  <c r="I13" i="151"/>
  <c r="H13" i="151"/>
  <c r="K47" i="161"/>
  <c r="J47" i="161"/>
  <c r="I47" i="161"/>
  <c r="H47" i="161"/>
  <c r="K46" i="161"/>
  <c r="J46" i="161"/>
  <c r="I46" i="161"/>
  <c r="H46" i="161"/>
  <c r="K45" i="161"/>
  <c r="J45" i="161"/>
  <c r="I45" i="161"/>
  <c r="H45" i="161"/>
  <c r="K44" i="161"/>
  <c r="J44" i="161"/>
  <c r="I44" i="161"/>
  <c r="H44" i="161"/>
  <c r="K43" i="161"/>
  <c r="J43" i="161"/>
  <c r="I43" i="161"/>
  <c r="H43" i="161"/>
  <c r="K42" i="161"/>
  <c r="J42" i="161"/>
  <c r="I42" i="161"/>
  <c r="H42" i="161"/>
  <c r="K41" i="161"/>
  <c r="J41" i="161"/>
  <c r="I41" i="161"/>
  <c r="H41" i="161"/>
  <c r="K40" i="161"/>
  <c r="J40" i="161"/>
  <c r="I40" i="161"/>
  <c r="H40" i="161"/>
  <c r="K39" i="161"/>
  <c r="J39" i="161"/>
  <c r="I39" i="161"/>
  <c r="H39" i="161"/>
  <c r="K38" i="161"/>
  <c r="J38" i="161"/>
  <c r="I38" i="161"/>
  <c r="H38" i="161"/>
  <c r="K37" i="161"/>
  <c r="J37" i="161"/>
  <c r="I37" i="161"/>
  <c r="H37" i="161"/>
  <c r="K36" i="161"/>
  <c r="J36" i="161"/>
  <c r="I36" i="161"/>
  <c r="H36" i="161"/>
  <c r="K35" i="161"/>
  <c r="J35" i="161"/>
  <c r="I35" i="161"/>
  <c r="H35" i="161"/>
  <c r="K34" i="161"/>
  <c r="J34" i="161"/>
  <c r="I34" i="161"/>
  <c r="H34" i="161"/>
  <c r="K33" i="161"/>
  <c r="J33" i="161"/>
  <c r="I33" i="161"/>
  <c r="H33" i="161"/>
  <c r="K32" i="161"/>
  <c r="J32" i="161"/>
  <c r="I32" i="161"/>
  <c r="H32" i="161"/>
  <c r="K31" i="161"/>
  <c r="J31" i="161"/>
  <c r="I31" i="161"/>
  <c r="H31" i="161"/>
  <c r="K30" i="161"/>
  <c r="J30" i="161"/>
  <c r="I30" i="161"/>
  <c r="H30" i="161"/>
  <c r="K29" i="161"/>
  <c r="J29" i="161"/>
  <c r="I29" i="161"/>
  <c r="H29" i="161"/>
  <c r="K28" i="161"/>
  <c r="J28" i="161"/>
  <c r="I28" i="161"/>
  <c r="H28" i="161"/>
  <c r="K27" i="161"/>
  <c r="J27" i="161"/>
  <c r="I27" i="161"/>
  <c r="H27" i="161"/>
  <c r="K26" i="161"/>
  <c r="J26" i="161"/>
  <c r="I26" i="161"/>
  <c r="H26" i="161"/>
  <c r="K25" i="161"/>
  <c r="J25" i="161"/>
  <c r="I25" i="161"/>
  <c r="H25" i="161"/>
  <c r="K24" i="161"/>
  <c r="J24" i="161"/>
  <c r="I24" i="161"/>
  <c r="H24" i="161"/>
  <c r="K23" i="161"/>
  <c r="J23" i="161"/>
  <c r="I23" i="161"/>
  <c r="H23" i="161"/>
  <c r="K22" i="161"/>
  <c r="J22" i="161"/>
  <c r="I22" i="161"/>
  <c r="H22" i="161"/>
  <c r="K21" i="161"/>
  <c r="J21" i="161"/>
  <c r="I21" i="161"/>
  <c r="H21" i="161"/>
  <c r="K20" i="161"/>
  <c r="J20" i="161"/>
  <c r="I20" i="161"/>
  <c r="H20" i="161"/>
  <c r="K19" i="161"/>
  <c r="J19" i="161"/>
  <c r="I19" i="161"/>
  <c r="H19" i="161"/>
  <c r="K18" i="161"/>
  <c r="J18" i="161"/>
  <c r="I18" i="161"/>
  <c r="H18" i="161"/>
  <c r="K17" i="161"/>
  <c r="J17" i="161"/>
  <c r="I17" i="161"/>
  <c r="H17" i="161"/>
  <c r="K16" i="161"/>
  <c r="J16" i="161"/>
  <c r="I16" i="161"/>
  <c r="H16" i="161"/>
  <c r="K15" i="161"/>
  <c r="J15" i="161"/>
  <c r="I15" i="161"/>
  <c r="H15" i="161"/>
  <c r="K13" i="161"/>
  <c r="J13" i="161"/>
  <c r="I13" i="161"/>
  <c r="H13" i="161"/>
  <c r="K13" i="150"/>
  <c r="J13" i="150"/>
  <c r="I13" i="150"/>
  <c r="H13" i="150"/>
  <c r="K13" i="149" l="1"/>
  <c r="J13" i="149"/>
  <c r="I13" i="149"/>
  <c r="H13" i="149"/>
  <c r="K13" i="144"/>
  <c r="J13" i="144"/>
  <c r="I13" i="144"/>
  <c r="H13" i="144"/>
  <c r="C9" i="5"/>
  <c r="J60" i="5"/>
  <c r="J55" i="5"/>
  <c r="J52" i="5"/>
  <c r="J49" i="5"/>
  <c r="J46" i="5"/>
  <c r="J43" i="5"/>
  <c r="J40" i="5"/>
  <c r="J37" i="5"/>
  <c r="J33" i="5"/>
  <c r="J28" i="5"/>
  <c r="J25" i="5"/>
  <c r="J22" i="5"/>
  <c r="J19" i="5"/>
  <c r="J16" i="5"/>
  <c r="J13" i="5"/>
  <c r="J10" i="5"/>
  <c r="K47" i="160" l="1"/>
  <c r="J47" i="160"/>
  <c r="I47" i="160"/>
  <c r="H47" i="160"/>
  <c r="K46" i="160"/>
  <c r="J46" i="160"/>
  <c r="I46" i="160"/>
  <c r="H46" i="160"/>
  <c r="K45" i="160"/>
  <c r="J45" i="160"/>
  <c r="I45" i="160"/>
  <c r="H45" i="160"/>
  <c r="K44" i="160"/>
  <c r="J44" i="160"/>
  <c r="I44" i="160"/>
  <c r="H44" i="160"/>
  <c r="K43" i="160"/>
  <c r="J43" i="160"/>
  <c r="I43" i="160"/>
  <c r="H43" i="160"/>
  <c r="K42" i="160"/>
  <c r="J42" i="160"/>
  <c r="I42" i="160"/>
  <c r="H42" i="160"/>
  <c r="K41" i="160"/>
  <c r="J41" i="160"/>
  <c r="I41" i="160"/>
  <c r="H41" i="160"/>
  <c r="K40" i="160"/>
  <c r="J40" i="160"/>
  <c r="I40" i="160"/>
  <c r="H40" i="160"/>
  <c r="K39" i="160"/>
  <c r="J39" i="160"/>
  <c r="I39" i="160"/>
  <c r="H39" i="160"/>
  <c r="K38" i="160"/>
  <c r="J38" i="160"/>
  <c r="I38" i="160"/>
  <c r="H38" i="160"/>
  <c r="K37" i="160"/>
  <c r="J37" i="160"/>
  <c r="I37" i="160"/>
  <c r="H37" i="160"/>
  <c r="K36" i="160"/>
  <c r="J36" i="160"/>
  <c r="I36" i="160"/>
  <c r="H36" i="160"/>
  <c r="K35" i="160"/>
  <c r="J35" i="160"/>
  <c r="I35" i="160"/>
  <c r="H35" i="160"/>
  <c r="K34" i="160"/>
  <c r="J34" i="160"/>
  <c r="I34" i="160"/>
  <c r="H34" i="160"/>
  <c r="K33" i="160"/>
  <c r="J33" i="160"/>
  <c r="I33" i="160"/>
  <c r="H33" i="160"/>
  <c r="K32" i="160"/>
  <c r="J32" i="160"/>
  <c r="I32" i="160"/>
  <c r="H32" i="160"/>
  <c r="K31" i="160"/>
  <c r="J31" i="160"/>
  <c r="I31" i="160"/>
  <c r="H31" i="160"/>
  <c r="K30" i="160"/>
  <c r="J30" i="160"/>
  <c r="I30" i="160"/>
  <c r="H30" i="160"/>
  <c r="K29" i="160"/>
  <c r="J29" i="160"/>
  <c r="I29" i="160"/>
  <c r="H29" i="160"/>
  <c r="K28" i="160"/>
  <c r="J28" i="160"/>
  <c r="I28" i="160"/>
  <c r="H28" i="160"/>
  <c r="K27" i="160"/>
  <c r="J27" i="160"/>
  <c r="I27" i="160"/>
  <c r="H27" i="160"/>
  <c r="K26" i="160"/>
  <c r="J26" i="160"/>
  <c r="I26" i="160"/>
  <c r="H26" i="160"/>
  <c r="K25" i="160"/>
  <c r="J25" i="160"/>
  <c r="I25" i="160"/>
  <c r="H25" i="160"/>
  <c r="K24" i="160"/>
  <c r="J24" i="160"/>
  <c r="I24" i="160"/>
  <c r="H24" i="160"/>
  <c r="K23" i="160"/>
  <c r="J23" i="160"/>
  <c r="I23" i="160"/>
  <c r="H23" i="160"/>
  <c r="K22" i="160"/>
  <c r="J22" i="160"/>
  <c r="I22" i="160"/>
  <c r="H22" i="160"/>
  <c r="K21" i="160"/>
  <c r="J21" i="160"/>
  <c r="I21" i="160"/>
  <c r="H21" i="160"/>
  <c r="K20" i="160"/>
  <c r="J20" i="160"/>
  <c r="I20" i="160"/>
  <c r="H20" i="160"/>
  <c r="K19" i="160"/>
  <c r="J19" i="160"/>
  <c r="I19" i="160"/>
  <c r="H19" i="160"/>
  <c r="K18" i="160"/>
  <c r="J18" i="160"/>
  <c r="I18" i="160"/>
  <c r="H18" i="160"/>
  <c r="K17" i="160"/>
  <c r="J17" i="160"/>
  <c r="I17" i="160"/>
  <c r="H17" i="160"/>
  <c r="K16" i="160"/>
  <c r="J16" i="160"/>
  <c r="I16" i="160"/>
  <c r="H16" i="160"/>
  <c r="K15" i="160"/>
  <c r="J15" i="160"/>
  <c r="I15" i="160"/>
  <c r="H15" i="160"/>
  <c r="K47" i="159"/>
  <c r="J47" i="159"/>
  <c r="I47" i="159"/>
  <c r="H47" i="159"/>
  <c r="K46" i="159"/>
  <c r="J46" i="159"/>
  <c r="I46" i="159"/>
  <c r="H46" i="159"/>
  <c r="K45" i="159"/>
  <c r="J45" i="159"/>
  <c r="I45" i="159"/>
  <c r="H45" i="159"/>
  <c r="K44" i="159"/>
  <c r="J44" i="159"/>
  <c r="I44" i="159"/>
  <c r="H44" i="159"/>
  <c r="K43" i="159"/>
  <c r="J43" i="159"/>
  <c r="I43" i="159"/>
  <c r="H43" i="159"/>
  <c r="K42" i="159"/>
  <c r="J42" i="159"/>
  <c r="I42" i="159"/>
  <c r="H42" i="159"/>
  <c r="K41" i="159"/>
  <c r="J41" i="159"/>
  <c r="I41" i="159"/>
  <c r="H41" i="159"/>
  <c r="K40" i="159"/>
  <c r="J40" i="159"/>
  <c r="I40" i="159"/>
  <c r="H40" i="159"/>
  <c r="K39" i="159"/>
  <c r="J39" i="159"/>
  <c r="I39" i="159"/>
  <c r="H39" i="159"/>
  <c r="K38" i="159"/>
  <c r="J38" i="159"/>
  <c r="I38" i="159"/>
  <c r="H38" i="159"/>
  <c r="K37" i="159"/>
  <c r="J37" i="159"/>
  <c r="I37" i="159"/>
  <c r="H37" i="159"/>
  <c r="K36" i="159"/>
  <c r="J36" i="159"/>
  <c r="I36" i="159"/>
  <c r="H36" i="159"/>
  <c r="K35" i="159"/>
  <c r="J35" i="159"/>
  <c r="I35" i="159"/>
  <c r="H35" i="159"/>
  <c r="K34" i="159"/>
  <c r="J34" i="159"/>
  <c r="I34" i="159"/>
  <c r="H34" i="159"/>
  <c r="K33" i="159"/>
  <c r="J33" i="159"/>
  <c r="I33" i="159"/>
  <c r="H33" i="159"/>
  <c r="K32" i="159"/>
  <c r="J32" i="159"/>
  <c r="I32" i="159"/>
  <c r="H32" i="159"/>
  <c r="K31" i="159"/>
  <c r="J31" i="159"/>
  <c r="I31" i="159"/>
  <c r="H31" i="159"/>
  <c r="K30" i="159"/>
  <c r="J30" i="159"/>
  <c r="I30" i="159"/>
  <c r="H30" i="159"/>
  <c r="K29" i="159"/>
  <c r="J29" i="159"/>
  <c r="I29" i="159"/>
  <c r="H29" i="159"/>
  <c r="K28" i="159"/>
  <c r="J28" i="159"/>
  <c r="I28" i="159"/>
  <c r="H28" i="159"/>
  <c r="K27" i="159"/>
  <c r="J27" i="159"/>
  <c r="I27" i="159"/>
  <c r="H27" i="159"/>
  <c r="K26" i="159"/>
  <c r="J26" i="159"/>
  <c r="I26" i="159"/>
  <c r="H26" i="159"/>
  <c r="K25" i="159"/>
  <c r="J25" i="159"/>
  <c r="I25" i="159"/>
  <c r="H25" i="159"/>
  <c r="K24" i="159"/>
  <c r="J24" i="159"/>
  <c r="I24" i="159"/>
  <c r="H24" i="159"/>
  <c r="K23" i="159"/>
  <c r="J23" i="159"/>
  <c r="I23" i="159"/>
  <c r="H23" i="159"/>
  <c r="K22" i="159"/>
  <c r="J22" i="159"/>
  <c r="I22" i="159"/>
  <c r="H22" i="159"/>
  <c r="K21" i="159"/>
  <c r="J21" i="159"/>
  <c r="I21" i="159"/>
  <c r="H21" i="159"/>
  <c r="K20" i="159"/>
  <c r="J20" i="159"/>
  <c r="I20" i="159"/>
  <c r="H20" i="159"/>
  <c r="K19" i="159"/>
  <c r="J19" i="159"/>
  <c r="I19" i="159"/>
  <c r="H19" i="159"/>
  <c r="K18" i="159"/>
  <c r="J18" i="159"/>
  <c r="I18" i="159"/>
  <c r="H18" i="159"/>
  <c r="K17" i="159"/>
  <c r="J17" i="159"/>
  <c r="I17" i="159"/>
  <c r="H17" i="159"/>
  <c r="K16" i="159"/>
  <c r="J16" i="159"/>
  <c r="I16" i="159"/>
  <c r="H16" i="159"/>
  <c r="K15" i="159"/>
  <c r="J15" i="159"/>
  <c r="I15" i="159"/>
  <c r="H15" i="159"/>
  <c r="K47" i="158"/>
  <c r="J47" i="158"/>
  <c r="I47" i="158"/>
  <c r="H47" i="158"/>
  <c r="K46" i="158"/>
  <c r="J46" i="158"/>
  <c r="I46" i="158"/>
  <c r="H46" i="158"/>
  <c r="K45" i="158"/>
  <c r="J45" i="158"/>
  <c r="I45" i="158"/>
  <c r="H45" i="158"/>
  <c r="K44" i="158"/>
  <c r="J44" i="158"/>
  <c r="I44" i="158"/>
  <c r="H44" i="158"/>
  <c r="K43" i="158"/>
  <c r="J43" i="158"/>
  <c r="I43" i="158"/>
  <c r="H43" i="158"/>
  <c r="K42" i="158"/>
  <c r="J42" i="158"/>
  <c r="I42" i="158"/>
  <c r="H42" i="158"/>
  <c r="K41" i="158"/>
  <c r="J41" i="158"/>
  <c r="I41" i="158"/>
  <c r="H41" i="158"/>
  <c r="K40" i="158"/>
  <c r="J40" i="158"/>
  <c r="I40" i="158"/>
  <c r="H40" i="158"/>
  <c r="K39" i="158"/>
  <c r="J39" i="158"/>
  <c r="I39" i="158"/>
  <c r="H39" i="158"/>
  <c r="K38" i="158"/>
  <c r="J38" i="158"/>
  <c r="I38" i="158"/>
  <c r="H38" i="158"/>
  <c r="K37" i="158"/>
  <c r="J37" i="158"/>
  <c r="I37" i="158"/>
  <c r="H37" i="158"/>
  <c r="K36" i="158"/>
  <c r="J36" i="158"/>
  <c r="I36" i="158"/>
  <c r="H36" i="158"/>
  <c r="K35" i="158"/>
  <c r="J35" i="158"/>
  <c r="I35" i="158"/>
  <c r="H35" i="158"/>
  <c r="K34" i="158"/>
  <c r="J34" i="158"/>
  <c r="I34" i="158"/>
  <c r="H34" i="158"/>
  <c r="K33" i="158"/>
  <c r="J33" i="158"/>
  <c r="I33" i="158"/>
  <c r="H33" i="158"/>
  <c r="K32" i="158"/>
  <c r="J32" i="158"/>
  <c r="I32" i="158"/>
  <c r="H32" i="158"/>
  <c r="K31" i="158"/>
  <c r="J31" i="158"/>
  <c r="I31" i="158"/>
  <c r="H31" i="158"/>
  <c r="K30" i="158"/>
  <c r="J30" i="158"/>
  <c r="I30" i="158"/>
  <c r="H30" i="158"/>
  <c r="K29" i="158"/>
  <c r="J29" i="158"/>
  <c r="I29" i="158"/>
  <c r="H29" i="158"/>
  <c r="K28" i="158"/>
  <c r="J28" i="158"/>
  <c r="I28" i="158"/>
  <c r="H28" i="158"/>
  <c r="K27" i="158"/>
  <c r="J27" i="158"/>
  <c r="I27" i="158"/>
  <c r="H27" i="158"/>
  <c r="K26" i="158"/>
  <c r="J26" i="158"/>
  <c r="I26" i="158"/>
  <c r="H26" i="158"/>
  <c r="K25" i="158"/>
  <c r="J25" i="158"/>
  <c r="I25" i="158"/>
  <c r="H25" i="158"/>
  <c r="K24" i="158"/>
  <c r="J24" i="158"/>
  <c r="I24" i="158"/>
  <c r="H24" i="158"/>
  <c r="K23" i="158"/>
  <c r="J23" i="158"/>
  <c r="I23" i="158"/>
  <c r="H23" i="158"/>
  <c r="K22" i="158"/>
  <c r="J22" i="158"/>
  <c r="I22" i="158"/>
  <c r="H22" i="158"/>
  <c r="K21" i="158"/>
  <c r="J21" i="158"/>
  <c r="I21" i="158"/>
  <c r="H21" i="158"/>
  <c r="K20" i="158"/>
  <c r="J20" i="158"/>
  <c r="I20" i="158"/>
  <c r="H20" i="158"/>
  <c r="K19" i="158"/>
  <c r="J19" i="158"/>
  <c r="I19" i="158"/>
  <c r="H19" i="158"/>
  <c r="K18" i="158"/>
  <c r="J18" i="158"/>
  <c r="I18" i="158"/>
  <c r="H18" i="158"/>
  <c r="K17" i="158"/>
  <c r="J17" i="158"/>
  <c r="I17" i="158"/>
  <c r="H17" i="158"/>
  <c r="K16" i="158"/>
  <c r="J16" i="158"/>
  <c r="I16" i="158"/>
  <c r="H16" i="158"/>
  <c r="K15" i="158"/>
  <c r="J15" i="158"/>
  <c r="I15" i="158"/>
  <c r="H15" i="158"/>
  <c r="K47" i="157"/>
  <c r="J47" i="157"/>
  <c r="I47" i="157"/>
  <c r="H47" i="157"/>
  <c r="K46" i="157"/>
  <c r="J46" i="157"/>
  <c r="I46" i="157"/>
  <c r="H46" i="157"/>
  <c r="K45" i="157"/>
  <c r="J45" i="157"/>
  <c r="I45" i="157"/>
  <c r="H45" i="157"/>
  <c r="K44" i="157"/>
  <c r="J44" i="157"/>
  <c r="I44" i="157"/>
  <c r="H44" i="157"/>
  <c r="K43" i="157"/>
  <c r="J43" i="157"/>
  <c r="I43" i="157"/>
  <c r="H43" i="157"/>
  <c r="K42" i="157"/>
  <c r="J42" i="157"/>
  <c r="I42" i="157"/>
  <c r="H42" i="157"/>
  <c r="K41" i="157"/>
  <c r="J41" i="157"/>
  <c r="I41" i="157"/>
  <c r="H41" i="157"/>
  <c r="K40" i="157"/>
  <c r="J40" i="157"/>
  <c r="I40" i="157"/>
  <c r="H40" i="157"/>
  <c r="K39" i="157"/>
  <c r="J39" i="157"/>
  <c r="I39" i="157"/>
  <c r="H39" i="157"/>
  <c r="K38" i="157"/>
  <c r="J38" i="157"/>
  <c r="I38" i="157"/>
  <c r="H38" i="157"/>
  <c r="K37" i="157"/>
  <c r="J37" i="157"/>
  <c r="I37" i="157"/>
  <c r="H37" i="157"/>
  <c r="K36" i="157"/>
  <c r="J36" i="157"/>
  <c r="I36" i="157"/>
  <c r="H36" i="157"/>
  <c r="K35" i="157"/>
  <c r="J35" i="157"/>
  <c r="I35" i="157"/>
  <c r="H35" i="157"/>
  <c r="K34" i="157"/>
  <c r="J34" i="157"/>
  <c r="I34" i="157"/>
  <c r="H34" i="157"/>
  <c r="K33" i="157"/>
  <c r="J33" i="157"/>
  <c r="I33" i="157"/>
  <c r="H33" i="157"/>
  <c r="K32" i="157"/>
  <c r="J32" i="157"/>
  <c r="I32" i="157"/>
  <c r="H32" i="157"/>
  <c r="K31" i="157"/>
  <c r="J31" i="157"/>
  <c r="I31" i="157"/>
  <c r="H31" i="157"/>
  <c r="K30" i="157"/>
  <c r="J30" i="157"/>
  <c r="I30" i="157"/>
  <c r="H30" i="157"/>
  <c r="K29" i="157"/>
  <c r="J29" i="157"/>
  <c r="I29" i="157"/>
  <c r="H29" i="157"/>
  <c r="K28" i="157"/>
  <c r="J28" i="157"/>
  <c r="I28" i="157"/>
  <c r="H28" i="157"/>
  <c r="K27" i="157"/>
  <c r="J27" i="157"/>
  <c r="I27" i="157"/>
  <c r="H27" i="157"/>
  <c r="K26" i="157"/>
  <c r="J26" i="157"/>
  <c r="I26" i="157"/>
  <c r="H26" i="157"/>
  <c r="K25" i="157"/>
  <c r="J25" i="157"/>
  <c r="I25" i="157"/>
  <c r="H25" i="157"/>
  <c r="K24" i="157"/>
  <c r="J24" i="157"/>
  <c r="I24" i="157"/>
  <c r="H24" i="157"/>
  <c r="K23" i="157"/>
  <c r="J23" i="157"/>
  <c r="I23" i="157"/>
  <c r="H23" i="157"/>
  <c r="K22" i="157"/>
  <c r="J22" i="157"/>
  <c r="I22" i="157"/>
  <c r="H22" i="157"/>
  <c r="K21" i="157"/>
  <c r="J21" i="157"/>
  <c r="I21" i="157"/>
  <c r="H21" i="157"/>
  <c r="K20" i="157"/>
  <c r="J20" i="157"/>
  <c r="I20" i="157"/>
  <c r="H20" i="157"/>
  <c r="K19" i="157"/>
  <c r="J19" i="157"/>
  <c r="I19" i="157"/>
  <c r="H19" i="157"/>
  <c r="K18" i="157"/>
  <c r="J18" i="157"/>
  <c r="I18" i="157"/>
  <c r="H18" i="157"/>
  <c r="K17" i="157"/>
  <c r="J17" i="157"/>
  <c r="I17" i="157"/>
  <c r="H17" i="157"/>
  <c r="K16" i="157"/>
  <c r="J16" i="157"/>
  <c r="I16" i="157"/>
  <c r="H16" i="157"/>
  <c r="K15" i="157"/>
  <c r="J15" i="157"/>
  <c r="I15" i="157"/>
  <c r="H15" i="157"/>
  <c r="K47" i="156"/>
  <c r="J47" i="156"/>
  <c r="I47" i="156"/>
  <c r="H47" i="156"/>
  <c r="K46" i="156"/>
  <c r="J46" i="156"/>
  <c r="I46" i="156"/>
  <c r="H46" i="156"/>
  <c r="K45" i="156"/>
  <c r="J45" i="156"/>
  <c r="I45" i="156"/>
  <c r="H45" i="156"/>
  <c r="K44" i="156"/>
  <c r="J44" i="156"/>
  <c r="I44" i="156"/>
  <c r="H44" i="156"/>
  <c r="K43" i="156"/>
  <c r="J43" i="156"/>
  <c r="I43" i="156"/>
  <c r="H43" i="156"/>
  <c r="K42" i="156"/>
  <c r="J42" i="156"/>
  <c r="I42" i="156"/>
  <c r="H42" i="156"/>
  <c r="K41" i="156"/>
  <c r="J41" i="156"/>
  <c r="I41" i="156"/>
  <c r="H41" i="156"/>
  <c r="K40" i="156"/>
  <c r="J40" i="156"/>
  <c r="I40" i="156"/>
  <c r="H40" i="156"/>
  <c r="K39" i="156"/>
  <c r="J39" i="156"/>
  <c r="I39" i="156"/>
  <c r="H39" i="156"/>
  <c r="K38" i="156"/>
  <c r="J38" i="156"/>
  <c r="I38" i="156"/>
  <c r="H38" i="156"/>
  <c r="K37" i="156"/>
  <c r="J37" i="156"/>
  <c r="I37" i="156"/>
  <c r="H37" i="156"/>
  <c r="K36" i="156"/>
  <c r="J36" i="156"/>
  <c r="I36" i="156"/>
  <c r="H36" i="156"/>
  <c r="K35" i="156"/>
  <c r="J35" i="156"/>
  <c r="I35" i="156"/>
  <c r="H35" i="156"/>
  <c r="K34" i="156"/>
  <c r="J34" i="156"/>
  <c r="I34" i="156"/>
  <c r="H34" i="156"/>
  <c r="K33" i="156"/>
  <c r="J33" i="156"/>
  <c r="I33" i="156"/>
  <c r="H33" i="156"/>
  <c r="K32" i="156"/>
  <c r="J32" i="156"/>
  <c r="I32" i="156"/>
  <c r="H32" i="156"/>
  <c r="K31" i="156"/>
  <c r="J31" i="156"/>
  <c r="I31" i="156"/>
  <c r="H31" i="156"/>
  <c r="K30" i="156"/>
  <c r="J30" i="156"/>
  <c r="I30" i="156"/>
  <c r="H30" i="156"/>
  <c r="K29" i="156"/>
  <c r="J29" i="156"/>
  <c r="I29" i="156"/>
  <c r="H29" i="156"/>
  <c r="K28" i="156"/>
  <c r="J28" i="156"/>
  <c r="I28" i="156"/>
  <c r="H28" i="156"/>
  <c r="K27" i="156"/>
  <c r="J27" i="156"/>
  <c r="I27" i="156"/>
  <c r="H27" i="156"/>
  <c r="K26" i="156"/>
  <c r="J26" i="156"/>
  <c r="I26" i="156"/>
  <c r="H26" i="156"/>
  <c r="K25" i="156"/>
  <c r="J25" i="156"/>
  <c r="I25" i="156"/>
  <c r="H25" i="156"/>
  <c r="K24" i="156"/>
  <c r="J24" i="156"/>
  <c r="I24" i="156"/>
  <c r="H24" i="156"/>
  <c r="K23" i="156"/>
  <c r="J23" i="156"/>
  <c r="I23" i="156"/>
  <c r="H23" i="156"/>
  <c r="K22" i="156"/>
  <c r="J22" i="156"/>
  <c r="I22" i="156"/>
  <c r="H22" i="156"/>
  <c r="K21" i="156"/>
  <c r="J21" i="156"/>
  <c r="I21" i="156"/>
  <c r="H21" i="156"/>
  <c r="K20" i="156"/>
  <c r="J20" i="156"/>
  <c r="I20" i="156"/>
  <c r="H20" i="156"/>
  <c r="K19" i="156"/>
  <c r="J19" i="156"/>
  <c r="I19" i="156"/>
  <c r="H19" i="156"/>
  <c r="K18" i="156"/>
  <c r="J18" i="156"/>
  <c r="I18" i="156"/>
  <c r="H18" i="156"/>
  <c r="K17" i="156"/>
  <c r="J17" i="156"/>
  <c r="I17" i="156"/>
  <c r="H17" i="156"/>
  <c r="K16" i="156"/>
  <c r="J16" i="156"/>
  <c r="I16" i="156"/>
  <c r="H16" i="156"/>
  <c r="K15" i="156"/>
  <c r="J15" i="156"/>
  <c r="I15" i="156"/>
  <c r="H15" i="156"/>
  <c r="K47" i="155"/>
  <c r="J47" i="155"/>
  <c r="I47" i="155"/>
  <c r="H47" i="155"/>
  <c r="K46" i="155"/>
  <c r="J46" i="155"/>
  <c r="I46" i="155"/>
  <c r="H46" i="155"/>
  <c r="K45" i="155"/>
  <c r="J45" i="155"/>
  <c r="I45" i="155"/>
  <c r="H45" i="155"/>
  <c r="K44" i="155"/>
  <c r="J44" i="155"/>
  <c r="I44" i="155"/>
  <c r="H44" i="155"/>
  <c r="K43" i="155"/>
  <c r="J43" i="155"/>
  <c r="I43" i="155"/>
  <c r="H43" i="155"/>
  <c r="K42" i="155"/>
  <c r="J42" i="155"/>
  <c r="I42" i="155"/>
  <c r="H42" i="155"/>
  <c r="K41" i="155"/>
  <c r="J41" i="155"/>
  <c r="I41" i="155"/>
  <c r="H41" i="155"/>
  <c r="K40" i="155"/>
  <c r="J40" i="155"/>
  <c r="I40" i="155"/>
  <c r="H40" i="155"/>
  <c r="K39" i="155"/>
  <c r="J39" i="155"/>
  <c r="I39" i="155"/>
  <c r="H39" i="155"/>
  <c r="K38" i="155"/>
  <c r="J38" i="155"/>
  <c r="I38" i="155"/>
  <c r="H38" i="155"/>
  <c r="K37" i="155"/>
  <c r="J37" i="155"/>
  <c r="I37" i="155"/>
  <c r="H37" i="155"/>
  <c r="K36" i="155"/>
  <c r="J36" i="155"/>
  <c r="I36" i="155"/>
  <c r="H36" i="155"/>
  <c r="K35" i="155"/>
  <c r="J35" i="155"/>
  <c r="I35" i="155"/>
  <c r="H35" i="155"/>
  <c r="K34" i="155"/>
  <c r="J34" i="155"/>
  <c r="I34" i="155"/>
  <c r="H34" i="155"/>
  <c r="K33" i="155"/>
  <c r="J33" i="155"/>
  <c r="I33" i="155"/>
  <c r="H33" i="155"/>
  <c r="K32" i="155"/>
  <c r="J32" i="155"/>
  <c r="I32" i="155"/>
  <c r="H32" i="155"/>
  <c r="K31" i="155"/>
  <c r="J31" i="155"/>
  <c r="I31" i="155"/>
  <c r="H31" i="155"/>
  <c r="K30" i="155"/>
  <c r="J30" i="155"/>
  <c r="I30" i="155"/>
  <c r="H30" i="155"/>
  <c r="K29" i="155"/>
  <c r="J29" i="155"/>
  <c r="I29" i="155"/>
  <c r="H29" i="155"/>
  <c r="K28" i="155"/>
  <c r="J28" i="155"/>
  <c r="I28" i="155"/>
  <c r="H28" i="155"/>
  <c r="K27" i="155"/>
  <c r="J27" i="155"/>
  <c r="I27" i="155"/>
  <c r="H27" i="155"/>
  <c r="K26" i="155"/>
  <c r="J26" i="155"/>
  <c r="I26" i="155"/>
  <c r="H26" i="155"/>
  <c r="K25" i="155"/>
  <c r="J25" i="155"/>
  <c r="I25" i="155"/>
  <c r="H25" i="155"/>
  <c r="K24" i="155"/>
  <c r="J24" i="155"/>
  <c r="I24" i="155"/>
  <c r="H24" i="155"/>
  <c r="K23" i="155"/>
  <c r="J23" i="155"/>
  <c r="I23" i="155"/>
  <c r="H23" i="155"/>
  <c r="K22" i="155"/>
  <c r="J22" i="155"/>
  <c r="I22" i="155"/>
  <c r="H22" i="155"/>
  <c r="K21" i="155"/>
  <c r="J21" i="155"/>
  <c r="I21" i="155"/>
  <c r="H21" i="155"/>
  <c r="K20" i="155"/>
  <c r="J20" i="155"/>
  <c r="I20" i="155"/>
  <c r="H20" i="155"/>
  <c r="K19" i="155"/>
  <c r="J19" i="155"/>
  <c r="I19" i="155"/>
  <c r="H19" i="155"/>
  <c r="K18" i="155"/>
  <c r="J18" i="155"/>
  <c r="I18" i="155"/>
  <c r="H18" i="155"/>
  <c r="K17" i="155"/>
  <c r="J17" i="155"/>
  <c r="I17" i="155"/>
  <c r="H17" i="155"/>
  <c r="K16" i="155"/>
  <c r="J16" i="155"/>
  <c r="I16" i="155"/>
  <c r="H16" i="155"/>
  <c r="K15" i="155"/>
  <c r="J15" i="155"/>
  <c r="I15" i="155"/>
  <c r="H15" i="155"/>
  <c r="K47" i="154"/>
  <c r="J47" i="154"/>
  <c r="I47" i="154"/>
  <c r="H47" i="154"/>
  <c r="K46" i="154"/>
  <c r="J46" i="154"/>
  <c r="I46" i="154"/>
  <c r="H46" i="154"/>
  <c r="K45" i="154"/>
  <c r="J45" i="154"/>
  <c r="I45" i="154"/>
  <c r="H45" i="154"/>
  <c r="K44" i="154"/>
  <c r="J44" i="154"/>
  <c r="I44" i="154"/>
  <c r="H44" i="154"/>
  <c r="K43" i="154"/>
  <c r="J43" i="154"/>
  <c r="I43" i="154"/>
  <c r="H43" i="154"/>
  <c r="K42" i="154"/>
  <c r="J42" i="154"/>
  <c r="I42" i="154"/>
  <c r="H42" i="154"/>
  <c r="K41" i="154"/>
  <c r="J41" i="154"/>
  <c r="I41" i="154"/>
  <c r="H41" i="154"/>
  <c r="K40" i="154"/>
  <c r="J40" i="154"/>
  <c r="I40" i="154"/>
  <c r="H40" i="154"/>
  <c r="K39" i="154"/>
  <c r="J39" i="154"/>
  <c r="I39" i="154"/>
  <c r="H39" i="154"/>
  <c r="K38" i="154"/>
  <c r="J38" i="154"/>
  <c r="I38" i="154"/>
  <c r="H38" i="154"/>
  <c r="K37" i="154"/>
  <c r="J37" i="154"/>
  <c r="I37" i="154"/>
  <c r="H37" i="154"/>
  <c r="K36" i="154"/>
  <c r="J36" i="154"/>
  <c r="I36" i="154"/>
  <c r="H36" i="154"/>
  <c r="K35" i="154"/>
  <c r="J35" i="154"/>
  <c r="I35" i="154"/>
  <c r="H35" i="154"/>
  <c r="K34" i="154"/>
  <c r="J34" i="154"/>
  <c r="I34" i="154"/>
  <c r="H34" i="154"/>
  <c r="K33" i="154"/>
  <c r="J33" i="154"/>
  <c r="I33" i="154"/>
  <c r="H33" i="154"/>
  <c r="K32" i="154"/>
  <c r="J32" i="154"/>
  <c r="I32" i="154"/>
  <c r="H32" i="154"/>
  <c r="K31" i="154"/>
  <c r="J31" i="154"/>
  <c r="I31" i="154"/>
  <c r="H31" i="154"/>
  <c r="K30" i="154"/>
  <c r="J30" i="154"/>
  <c r="I30" i="154"/>
  <c r="H30" i="154"/>
  <c r="K29" i="154"/>
  <c r="J29" i="154"/>
  <c r="I29" i="154"/>
  <c r="H29" i="154"/>
  <c r="K28" i="154"/>
  <c r="J28" i="154"/>
  <c r="I28" i="154"/>
  <c r="H28" i="154"/>
  <c r="K27" i="154"/>
  <c r="J27" i="154"/>
  <c r="I27" i="154"/>
  <c r="H27" i="154"/>
  <c r="K26" i="154"/>
  <c r="J26" i="154"/>
  <c r="I26" i="154"/>
  <c r="H26" i="154"/>
  <c r="K25" i="154"/>
  <c r="J25" i="154"/>
  <c r="I25" i="154"/>
  <c r="H25" i="154"/>
  <c r="K24" i="154"/>
  <c r="J24" i="154"/>
  <c r="I24" i="154"/>
  <c r="H24" i="154"/>
  <c r="K23" i="154"/>
  <c r="J23" i="154"/>
  <c r="I23" i="154"/>
  <c r="H23" i="154"/>
  <c r="K22" i="154"/>
  <c r="J22" i="154"/>
  <c r="I22" i="154"/>
  <c r="H22" i="154"/>
  <c r="K21" i="154"/>
  <c r="J21" i="154"/>
  <c r="I21" i="154"/>
  <c r="H21" i="154"/>
  <c r="K20" i="154"/>
  <c r="J20" i="154"/>
  <c r="I20" i="154"/>
  <c r="H20" i="154"/>
  <c r="K19" i="154"/>
  <c r="J19" i="154"/>
  <c r="I19" i="154"/>
  <c r="H19" i="154"/>
  <c r="K18" i="154"/>
  <c r="J18" i="154"/>
  <c r="I18" i="154"/>
  <c r="H18" i="154"/>
  <c r="K17" i="154"/>
  <c r="J17" i="154"/>
  <c r="I17" i="154"/>
  <c r="H17" i="154"/>
  <c r="K16" i="154"/>
  <c r="J16" i="154"/>
  <c r="I16" i="154"/>
  <c r="H16" i="154"/>
  <c r="K15" i="154"/>
  <c r="J15" i="154"/>
  <c r="I15" i="154"/>
  <c r="H15" i="154"/>
  <c r="K47" i="153"/>
  <c r="J47" i="153"/>
  <c r="I47" i="153"/>
  <c r="H47" i="153"/>
  <c r="K46" i="153"/>
  <c r="J46" i="153"/>
  <c r="I46" i="153"/>
  <c r="H46" i="153"/>
  <c r="K45" i="153"/>
  <c r="J45" i="153"/>
  <c r="I45" i="153"/>
  <c r="H45" i="153"/>
  <c r="K44" i="153"/>
  <c r="J44" i="153"/>
  <c r="I44" i="153"/>
  <c r="H44" i="153"/>
  <c r="K43" i="153"/>
  <c r="J43" i="153"/>
  <c r="I43" i="153"/>
  <c r="H43" i="153"/>
  <c r="K42" i="153"/>
  <c r="J42" i="153"/>
  <c r="I42" i="153"/>
  <c r="H42" i="153"/>
  <c r="K41" i="153"/>
  <c r="J41" i="153"/>
  <c r="I41" i="153"/>
  <c r="H41" i="153"/>
  <c r="K40" i="153"/>
  <c r="J40" i="153"/>
  <c r="I40" i="153"/>
  <c r="H40" i="153"/>
  <c r="K39" i="153"/>
  <c r="J39" i="153"/>
  <c r="I39" i="153"/>
  <c r="H39" i="153"/>
  <c r="K38" i="153"/>
  <c r="J38" i="153"/>
  <c r="I38" i="153"/>
  <c r="H38" i="153"/>
  <c r="K37" i="153"/>
  <c r="J37" i="153"/>
  <c r="I37" i="153"/>
  <c r="H37" i="153"/>
  <c r="K36" i="153"/>
  <c r="J36" i="153"/>
  <c r="I36" i="153"/>
  <c r="H36" i="153"/>
  <c r="K35" i="153"/>
  <c r="J35" i="153"/>
  <c r="I35" i="153"/>
  <c r="H35" i="153"/>
  <c r="K34" i="153"/>
  <c r="J34" i="153"/>
  <c r="I34" i="153"/>
  <c r="H34" i="153"/>
  <c r="K33" i="153"/>
  <c r="J33" i="153"/>
  <c r="I33" i="153"/>
  <c r="H33" i="153"/>
  <c r="K32" i="153"/>
  <c r="J32" i="153"/>
  <c r="I32" i="153"/>
  <c r="H32" i="153"/>
  <c r="K31" i="153"/>
  <c r="J31" i="153"/>
  <c r="I31" i="153"/>
  <c r="H31" i="153"/>
  <c r="K30" i="153"/>
  <c r="J30" i="153"/>
  <c r="I30" i="153"/>
  <c r="H30" i="153"/>
  <c r="K29" i="153"/>
  <c r="J29" i="153"/>
  <c r="I29" i="153"/>
  <c r="H29" i="153"/>
  <c r="K28" i="153"/>
  <c r="J28" i="153"/>
  <c r="I28" i="153"/>
  <c r="H28" i="153"/>
  <c r="K27" i="153"/>
  <c r="J27" i="153"/>
  <c r="I27" i="153"/>
  <c r="H27" i="153"/>
  <c r="K26" i="153"/>
  <c r="J26" i="153"/>
  <c r="I26" i="153"/>
  <c r="H26" i="153"/>
  <c r="K25" i="153"/>
  <c r="J25" i="153"/>
  <c r="I25" i="153"/>
  <c r="H25" i="153"/>
  <c r="K24" i="153"/>
  <c r="J24" i="153"/>
  <c r="I24" i="153"/>
  <c r="H24" i="153"/>
  <c r="K23" i="153"/>
  <c r="J23" i="153"/>
  <c r="I23" i="153"/>
  <c r="H23" i="153"/>
  <c r="K22" i="153"/>
  <c r="J22" i="153"/>
  <c r="I22" i="153"/>
  <c r="H22" i="153"/>
  <c r="K21" i="153"/>
  <c r="J21" i="153"/>
  <c r="I21" i="153"/>
  <c r="H21" i="153"/>
  <c r="K20" i="153"/>
  <c r="J20" i="153"/>
  <c r="I20" i="153"/>
  <c r="H20" i="153"/>
  <c r="K19" i="153"/>
  <c r="J19" i="153"/>
  <c r="I19" i="153"/>
  <c r="H19" i="153"/>
  <c r="K18" i="153"/>
  <c r="J18" i="153"/>
  <c r="I18" i="153"/>
  <c r="H18" i="153"/>
  <c r="K17" i="153"/>
  <c r="J17" i="153"/>
  <c r="I17" i="153"/>
  <c r="H17" i="153"/>
  <c r="K16" i="153"/>
  <c r="J16" i="153"/>
  <c r="I16" i="153"/>
  <c r="H16" i="153"/>
  <c r="K15" i="153"/>
  <c r="J15" i="153"/>
  <c r="I15" i="153"/>
  <c r="H15" i="153"/>
  <c r="K47" i="152"/>
  <c r="J47" i="152"/>
  <c r="I47" i="152"/>
  <c r="H47" i="152"/>
  <c r="K46" i="152"/>
  <c r="J46" i="152"/>
  <c r="I46" i="152"/>
  <c r="H46" i="152"/>
  <c r="K45" i="152"/>
  <c r="J45" i="152"/>
  <c r="I45" i="152"/>
  <c r="H45" i="152"/>
  <c r="K44" i="152"/>
  <c r="J44" i="152"/>
  <c r="I44" i="152"/>
  <c r="H44" i="152"/>
  <c r="K43" i="152"/>
  <c r="J43" i="152"/>
  <c r="I43" i="152"/>
  <c r="H43" i="152"/>
  <c r="K42" i="152"/>
  <c r="J42" i="152"/>
  <c r="I42" i="152"/>
  <c r="H42" i="152"/>
  <c r="K41" i="152"/>
  <c r="J41" i="152"/>
  <c r="I41" i="152"/>
  <c r="H41" i="152"/>
  <c r="K40" i="152"/>
  <c r="J40" i="152"/>
  <c r="I40" i="152"/>
  <c r="H40" i="152"/>
  <c r="K39" i="152"/>
  <c r="J39" i="152"/>
  <c r="I39" i="152"/>
  <c r="H39" i="152"/>
  <c r="K38" i="152"/>
  <c r="J38" i="152"/>
  <c r="I38" i="152"/>
  <c r="H38" i="152"/>
  <c r="K37" i="152"/>
  <c r="J37" i="152"/>
  <c r="I37" i="152"/>
  <c r="H37" i="152"/>
  <c r="K36" i="152"/>
  <c r="J36" i="152"/>
  <c r="I36" i="152"/>
  <c r="H36" i="152"/>
  <c r="K35" i="152"/>
  <c r="J35" i="152"/>
  <c r="I35" i="152"/>
  <c r="H35" i="152"/>
  <c r="K34" i="152"/>
  <c r="J34" i="152"/>
  <c r="I34" i="152"/>
  <c r="H34" i="152"/>
  <c r="K33" i="152"/>
  <c r="J33" i="152"/>
  <c r="I33" i="152"/>
  <c r="H33" i="152"/>
  <c r="K32" i="152"/>
  <c r="J32" i="152"/>
  <c r="I32" i="152"/>
  <c r="H32" i="152"/>
  <c r="K31" i="152"/>
  <c r="J31" i="152"/>
  <c r="I31" i="152"/>
  <c r="H31" i="152"/>
  <c r="K30" i="152"/>
  <c r="J30" i="152"/>
  <c r="I30" i="152"/>
  <c r="H30" i="152"/>
  <c r="K29" i="152"/>
  <c r="J29" i="152"/>
  <c r="I29" i="152"/>
  <c r="H29" i="152"/>
  <c r="K28" i="152"/>
  <c r="J28" i="152"/>
  <c r="I28" i="152"/>
  <c r="H28" i="152"/>
  <c r="K27" i="152"/>
  <c r="J27" i="152"/>
  <c r="I27" i="152"/>
  <c r="H27" i="152"/>
  <c r="K26" i="152"/>
  <c r="J26" i="152"/>
  <c r="I26" i="152"/>
  <c r="H26" i="152"/>
  <c r="K25" i="152"/>
  <c r="J25" i="152"/>
  <c r="I25" i="152"/>
  <c r="H25" i="152"/>
  <c r="K24" i="152"/>
  <c r="J24" i="152"/>
  <c r="I24" i="152"/>
  <c r="H24" i="152"/>
  <c r="K23" i="152"/>
  <c r="J23" i="152"/>
  <c r="I23" i="152"/>
  <c r="H23" i="152"/>
  <c r="K22" i="152"/>
  <c r="J22" i="152"/>
  <c r="I22" i="152"/>
  <c r="H22" i="152"/>
  <c r="K21" i="152"/>
  <c r="J21" i="152"/>
  <c r="I21" i="152"/>
  <c r="H21" i="152"/>
  <c r="K20" i="152"/>
  <c r="J20" i="152"/>
  <c r="I20" i="152"/>
  <c r="H20" i="152"/>
  <c r="K19" i="152"/>
  <c r="J19" i="152"/>
  <c r="I19" i="152"/>
  <c r="H19" i="152"/>
  <c r="K18" i="152"/>
  <c r="J18" i="152"/>
  <c r="I18" i="152"/>
  <c r="H18" i="152"/>
  <c r="K17" i="152"/>
  <c r="J17" i="152"/>
  <c r="I17" i="152"/>
  <c r="H17" i="152"/>
  <c r="K16" i="152"/>
  <c r="J16" i="152"/>
  <c r="I16" i="152"/>
  <c r="H16" i="152"/>
  <c r="K15" i="152"/>
  <c r="J15" i="152"/>
  <c r="I15" i="152"/>
  <c r="H15" i="152"/>
  <c r="K47" i="151"/>
  <c r="J47" i="151"/>
  <c r="I47" i="151"/>
  <c r="H47" i="151"/>
  <c r="K46" i="151"/>
  <c r="J46" i="151"/>
  <c r="I46" i="151"/>
  <c r="H46" i="151"/>
  <c r="K45" i="151"/>
  <c r="J45" i="151"/>
  <c r="I45" i="151"/>
  <c r="H45" i="151"/>
  <c r="K44" i="151"/>
  <c r="J44" i="151"/>
  <c r="I44" i="151"/>
  <c r="H44" i="151"/>
  <c r="K43" i="151"/>
  <c r="J43" i="151"/>
  <c r="I43" i="151"/>
  <c r="H43" i="151"/>
  <c r="K42" i="151"/>
  <c r="J42" i="151"/>
  <c r="I42" i="151"/>
  <c r="H42" i="151"/>
  <c r="K41" i="151"/>
  <c r="J41" i="151"/>
  <c r="I41" i="151"/>
  <c r="H41" i="151"/>
  <c r="K40" i="151"/>
  <c r="J40" i="151"/>
  <c r="I40" i="151"/>
  <c r="H40" i="151"/>
  <c r="K39" i="151"/>
  <c r="J39" i="151"/>
  <c r="I39" i="151"/>
  <c r="H39" i="151"/>
  <c r="K38" i="151"/>
  <c r="J38" i="151"/>
  <c r="I38" i="151"/>
  <c r="H38" i="151"/>
  <c r="K37" i="151"/>
  <c r="J37" i="151"/>
  <c r="I37" i="151"/>
  <c r="H37" i="151"/>
  <c r="K36" i="151"/>
  <c r="J36" i="151"/>
  <c r="I36" i="151"/>
  <c r="H36" i="151"/>
  <c r="K35" i="151"/>
  <c r="J35" i="151"/>
  <c r="I35" i="151"/>
  <c r="H35" i="151"/>
  <c r="K34" i="151"/>
  <c r="J34" i="151"/>
  <c r="I34" i="151"/>
  <c r="H34" i="151"/>
  <c r="K33" i="151"/>
  <c r="J33" i="151"/>
  <c r="I33" i="151"/>
  <c r="H33" i="151"/>
  <c r="K32" i="151"/>
  <c r="J32" i="151"/>
  <c r="I32" i="151"/>
  <c r="H32" i="151"/>
  <c r="K31" i="151"/>
  <c r="J31" i="151"/>
  <c r="I31" i="151"/>
  <c r="H31" i="151"/>
  <c r="K30" i="151"/>
  <c r="J30" i="151"/>
  <c r="I30" i="151"/>
  <c r="H30" i="151"/>
  <c r="K29" i="151"/>
  <c r="J29" i="151"/>
  <c r="I29" i="151"/>
  <c r="H29" i="151"/>
  <c r="K28" i="151"/>
  <c r="J28" i="151"/>
  <c r="I28" i="151"/>
  <c r="H28" i="151"/>
  <c r="K27" i="151"/>
  <c r="J27" i="151"/>
  <c r="I27" i="151"/>
  <c r="H27" i="151"/>
  <c r="K26" i="151"/>
  <c r="J26" i="151"/>
  <c r="I26" i="151"/>
  <c r="H26" i="151"/>
  <c r="K25" i="151"/>
  <c r="J25" i="151"/>
  <c r="I25" i="151"/>
  <c r="H25" i="151"/>
  <c r="K24" i="151"/>
  <c r="J24" i="151"/>
  <c r="I24" i="151"/>
  <c r="H24" i="151"/>
  <c r="K23" i="151"/>
  <c r="J23" i="151"/>
  <c r="I23" i="151"/>
  <c r="H23" i="151"/>
  <c r="K22" i="151"/>
  <c r="J22" i="151"/>
  <c r="I22" i="151"/>
  <c r="H22" i="151"/>
  <c r="K21" i="151"/>
  <c r="J21" i="151"/>
  <c r="I21" i="151"/>
  <c r="H21" i="151"/>
  <c r="K20" i="151"/>
  <c r="J20" i="151"/>
  <c r="I20" i="151"/>
  <c r="H20" i="151"/>
  <c r="K19" i="151"/>
  <c r="J19" i="151"/>
  <c r="I19" i="151"/>
  <c r="H19" i="151"/>
  <c r="K18" i="151"/>
  <c r="J18" i="151"/>
  <c r="I18" i="151"/>
  <c r="H18" i="151"/>
  <c r="K17" i="151"/>
  <c r="J17" i="151"/>
  <c r="I17" i="151"/>
  <c r="H17" i="151"/>
  <c r="K16" i="151"/>
  <c r="J16" i="151"/>
  <c r="I16" i="151"/>
  <c r="H16" i="151"/>
  <c r="K15" i="151"/>
  <c r="J15" i="151"/>
  <c r="I15" i="151"/>
  <c r="H15" i="151"/>
  <c r="K47" i="150"/>
  <c r="J47" i="150"/>
  <c r="I47" i="150"/>
  <c r="H47" i="150"/>
  <c r="K46" i="150"/>
  <c r="J46" i="150"/>
  <c r="I46" i="150"/>
  <c r="H46" i="150"/>
  <c r="K45" i="150"/>
  <c r="J45" i="150"/>
  <c r="I45" i="150"/>
  <c r="H45" i="150"/>
  <c r="K44" i="150"/>
  <c r="J44" i="150"/>
  <c r="I44" i="150"/>
  <c r="H44" i="150"/>
  <c r="K43" i="150"/>
  <c r="J43" i="150"/>
  <c r="I43" i="150"/>
  <c r="H43" i="150"/>
  <c r="K42" i="150"/>
  <c r="J42" i="150"/>
  <c r="I42" i="150"/>
  <c r="H42" i="150"/>
  <c r="K41" i="150"/>
  <c r="J41" i="150"/>
  <c r="I41" i="150"/>
  <c r="H41" i="150"/>
  <c r="K40" i="150"/>
  <c r="J40" i="150"/>
  <c r="I40" i="150"/>
  <c r="H40" i="150"/>
  <c r="K39" i="150"/>
  <c r="J39" i="150"/>
  <c r="I39" i="150"/>
  <c r="H39" i="150"/>
  <c r="K38" i="150"/>
  <c r="J38" i="150"/>
  <c r="I38" i="150"/>
  <c r="H38" i="150"/>
  <c r="K37" i="150"/>
  <c r="J37" i="150"/>
  <c r="I37" i="150"/>
  <c r="H37" i="150"/>
  <c r="K36" i="150"/>
  <c r="J36" i="150"/>
  <c r="I36" i="150"/>
  <c r="H36" i="150"/>
  <c r="K35" i="150"/>
  <c r="J35" i="150"/>
  <c r="I35" i="150"/>
  <c r="H35" i="150"/>
  <c r="K34" i="150"/>
  <c r="J34" i="150"/>
  <c r="I34" i="150"/>
  <c r="H34" i="150"/>
  <c r="K33" i="150"/>
  <c r="J33" i="150"/>
  <c r="I33" i="150"/>
  <c r="H33" i="150"/>
  <c r="K32" i="150"/>
  <c r="J32" i="150"/>
  <c r="I32" i="150"/>
  <c r="H32" i="150"/>
  <c r="K31" i="150"/>
  <c r="J31" i="150"/>
  <c r="I31" i="150"/>
  <c r="H31" i="150"/>
  <c r="K30" i="150"/>
  <c r="J30" i="150"/>
  <c r="I30" i="150"/>
  <c r="H30" i="150"/>
  <c r="K29" i="150"/>
  <c r="J29" i="150"/>
  <c r="I29" i="150"/>
  <c r="H29" i="150"/>
  <c r="K28" i="150"/>
  <c r="J28" i="150"/>
  <c r="I28" i="150"/>
  <c r="H28" i="150"/>
  <c r="K27" i="150"/>
  <c r="J27" i="150"/>
  <c r="I27" i="150"/>
  <c r="H27" i="150"/>
  <c r="K26" i="150"/>
  <c r="J26" i="150"/>
  <c r="I26" i="150"/>
  <c r="H26" i="150"/>
  <c r="K25" i="150"/>
  <c r="J25" i="150"/>
  <c r="I25" i="150"/>
  <c r="H25" i="150"/>
  <c r="K24" i="150"/>
  <c r="J24" i="150"/>
  <c r="I24" i="150"/>
  <c r="H24" i="150"/>
  <c r="K23" i="150"/>
  <c r="J23" i="150"/>
  <c r="I23" i="150"/>
  <c r="H23" i="150"/>
  <c r="K22" i="150"/>
  <c r="J22" i="150"/>
  <c r="I22" i="150"/>
  <c r="H22" i="150"/>
  <c r="K21" i="150"/>
  <c r="J21" i="150"/>
  <c r="I21" i="150"/>
  <c r="H21" i="150"/>
  <c r="K20" i="150"/>
  <c r="J20" i="150"/>
  <c r="I20" i="150"/>
  <c r="H20" i="150"/>
  <c r="K19" i="150"/>
  <c r="J19" i="150"/>
  <c r="I19" i="150"/>
  <c r="H19" i="150"/>
  <c r="K18" i="150"/>
  <c r="J18" i="150"/>
  <c r="I18" i="150"/>
  <c r="H18" i="150"/>
  <c r="K17" i="150"/>
  <c r="J17" i="150"/>
  <c r="I17" i="150"/>
  <c r="H17" i="150"/>
  <c r="K16" i="150"/>
  <c r="J16" i="150"/>
  <c r="I16" i="150"/>
  <c r="H16" i="150"/>
  <c r="K15" i="150"/>
  <c r="J15" i="150"/>
  <c r="I15" i="150"/>
  <c r="H15" i="150"/>
  <c r="K47" i="149"/>
  <c r="J47" i="149"/>
  <c r="I47" i="149"/>
  <c r="H47" i="149"/>
  <c r="K46" i="149"/>
  <c r="J46" i="149"/>
  <c r="I46" i="149"/>
  <c r="H46" i="149"/>
  <c r="K45" i="149"/>
  <c r="J45" i="149"/>
  <c r="I45" i="149"/>
  <c r="H45" i="149"/>
  <c r="K44" i="149"/>
  <c r="J44" i="149"/>
  <c r="I44" i="149"/>
  <c r="H44" i="149"/>
  <c r="K43" i="149"/>
  <c r="J43" i="149"/>
  <c r="I43" i="149"/>
  <c r="H43" i="149"/>
  <c r="K42" i="149"/>
  <c r="J42" i="149"/>
  <c r="I42" i="149"/>
  <c r="H42" i="149"/>
  <c r="K41" i="149"/>
  <c r="J41" i="149"/>
  <c r="I41" i="149"/>
  <c r="H41" i="149"/>
  <c r="K40" i="149"/>
  <c r="J40" i="149"/>
  <c r="I40" i="149"/>
  <c r="H40" i="149"/>
  <c r="K39" i="149"/>
  <c r="J39" i="149"/>
  <c r="I39" i="149"/>
  <c r="H39" i="149"/>
  <c r="K38" i="149"/>
  <c r="J38" i="149"/>
  <c r="I38" i="149"/>
  <c r="H38" i="149"/>
  <c r="K37" i="149"/>
  <c r="J37" i="149"/>
  <c r="I37" i="149"/>
  <c r="H37" i="149"/>
  <c r="K36" i="149"/>
  <c r="J36" i="149"/>
  <c r="I36" i="149"/>
  <c r="H36" i="149"/>
  <c r="K35" i="149"/>
  <c r="J35" i="149"/>
  <c r="I35" i="149"/>
  <c r="H35" i="149"/>
  <c r="K34" i="149"/>
  <c r="J34" i="149"/>
  <c r="I34" i="149"/>
  <c r="H34" i="149"/>
  <c r="K33" i="149"/>
  <c r="J33" i="149"/>
  <c r="I33" i="149"/>
  <c r="H33" i="149"/>
  <c r="K32" i="149"/>
  <c r="J32" i="149"/>
  <c r="I32" i="149"/>
  <c r="H32" i="149"/>
  <c r="K31" i="149"/>
  <c r="J31" i="149"/>
  <c r="I31" i="149"/>
  <c r="H31" i="149"/>
  <c r="K30" i="149"/>
  <c r="J30" i="149"/>
  <c r="I30" i="149"/>
  <c r="H30" i="149"/>
  <c r="K29" i="149"/>
  <c r="J29" i="149"/>
  <c r="I29" i="149"/>
  <c r="H29" i="149"/>
  <c r="K28" i="149"/>
  <c r="J28" i="149"/>
  <c r="I28" i="149"/>
  <c r="H28" i="149"/>
  <c r="K27" i="149"/>
  <c r="J27" i="149"/>
  <c r="I27" i="149"/>
  <c r="H27" i="149"/>
  <c r="K26" i="149"/>
  <c r="J26" i="149"/>
  <c r="I26" i="149"/>
  <c r="H26" i="149"/>
  <c r="K25" i="149"/>
  <c r="J25" i="149"/>
  <c r="I25" i="149"/>
  <c r="H25" i="149"/>
  <c r="K24" i="149"/>
  <c r="J24" i="149"/>
  <c r="I24" i="149"/>
  <c r="H24" i="149"/>
  <c r="K23" i="149"/>
  <c r="J23" i="149"/>
  <c r="I23" i="149"/>
  <c r="H23" i="149"/>
  <c r="K22" i="149"/>
  <c r="J22" i="149"/>
  <c r="I22" i="149"/>
  <c r="H22" i="149"/>
  <c r="K21" i="149"/>
  <c r="J21" i="149"/>
  <c r="I21" i="149"/>
  <c r="H21" i="149"/>
  <c r="K20" i="149"/>
  <c r="J20" i="149"/>
  <c r="I20" i="149"/>
  <c r="H20" i="149"/>
  <c r="K19" i="149"/>
  <c r="J19" i="149"/>
  <c r="I19" i="149"/>
  <c r="H19" i="149"/>
  <c r="K18" i="149"/>
  <c r="J18" i="149"/>
  <c r="I18" i="149"/>
  <c r="H18" i="149"/>
  <c r="K17" i="149"/>
  <c r="J17" i="149"/>
  <c r="I17" i="149"/>
  <c r="H17" i="149"/>
  <c r="K16" i="149"/>
  <c r="J16" i="149"/>
  <c r="I16" i="149"/>
  <c r="H16" i="149"/>
  <c r="K15" i="149"/>
  <c r="J15" i="149"/>
  <c r="I15" i="149"/>
  <c r="H15" i="149"/>
  <c r="D9" i="5" l="1"/>
  <c r="E9" i="5"/>
  <c r="F9" i="5"/>
  <c r="G9" i="5"/>
  <c r="H9" i="5"/>
  <c r="I9" i="5"/>
  <c r="D14" i="97"/>
  <c r="H27" i="97" l="1"/>
  <c r="I36" i="5"/>
  <c r="I63" i="5" s="1"/>
  <c r="J36" i="5"/>
  <c r="K47" i="144"/>
  <c r="J47" i="144"/>
  <c r="I47" i="144"/>
  <c r="H47" i="144"/>
  <c r="K46" i="144"/>
  <c r="J46" i="144"/>
  <c r="I46" i="144"/>
  <c r="H46" i="144"/>
  <c r="K45" i="144"/>
  <c r="J45" i="144"/>
  <c r="I45" i="144"/>
  <c r="H45" i="144"/>
  <c r="K44" i="144"/>
  <c r="J44" i="144"/>
  <c r="I44" i="144"/>
  <c r="H44" i="144"/>
  <c r="K43" i="144"/>
  <c r="J43" i="144"/>
  <c r="I43" i="144"/>
  <c r="H43" i="144"/>
  <c r="K42" i="144"/>
  <c r="J42" i="144"/>
  <c r="I42" i="144"/>
  <c r="H42" i="144"/>
  <c r="K41" i="144"/>
  <c r="J41" i="144"/>
  <c r="I41" i="144"/>
  <c r="H41" i="144"/>
  <c r="K40" i="144"/>
  <c r="J40" i="144"/>
  <c r="I40" i="144"/>
  <c r="H40" i="144"/>
  <c r="K39" i="144"/>
  <c r="J39" i="144"/>
  <c r="I39" i="144"/>
  <c r="H39" i="144"/>
  <c r="K38" i="144"/>
  <c r="J38" i="144"/>
  <c r="I38" i="144"/>
  <c r="H38" i="144"/>
  <c r="K37" i="144"/>
  <c r="J37" i="144"/>
  <c r="I37" i="144"/>
  <c r="H37" i="144"/>
  <c r="K36" i="144"/>
  <c r="J36" i="144"/>
  <c r="I36" i="144"/>
  <c r="H36" i="144"/>
  <c r="K35" i="144"/>
  <c r="J35" i="144"/>
  <c r="I35" i="144"/>
  <c r="H35" i="144"/>
  <c r="K34" i="144"/>
  <c r="J34" i="144"/>
  <c r="I34" i="144"/>
  <c r="H34" i="144"/>
  <c r="K33" i="144"/>
  <c r="J33" i="144"/>
  <c r="I33" i="144"/>
  <c r="H33" i="144"/>
  <c r="K32" i="144"/>
  <c r="J32" i="144"/>
  <c r="I32" i="144"/>
  <c r="H32" i="144"/>
  <c r="K31" i="144"/>
  <c r="J31" i="144"/>
  <c r="I31" i="144"/>
  <c r="H31" i="144"/>
  <c r="K30" i="144"/>
  <c r="J30" i="144"/>
  <c r="I30" i="144"/>
  <c r="H30" i="144"/>
  <c r="K29" i="144"/>
  <c r="J29" i="144"/>
  <c r="I29" i="144"/>
  <c r="H29" i="144"/>
  <c r="K28" i="144"/>
  <c r="J28" i="144"/>
  <c r="I28" i="144"/>
  <c r="H28" i="144"/>
  <c r="K27" i="144"/>
  <c r="J27" i="144"/>
  <c r="I27" i="144"/>
  <c r="H27" i="144"/>
  <c r="K26" i="144"/>
  <c r="J26" i="144"/>
  <c r="I26" i="144"/>
  <c r="H26" i="144"/>
  <c r="K25" i="144"/>
  <c r="J25" i="144"/>
  <c r="I25" i="144"/>
  <c r="H25" i="144"/>
  <c r="K24" i="144"/>
  <c r="J24" i="144"/>
  <c r="I24" i="144"/>
  <c r="H24" i="144"/>
  <c r="K23" i="144"/>
  <c r="J23" i="144"/>
  <c r="I23" i="144"/>
  <c r="H23" i="144"/>
  <c r="K22" i="144"/>
  <c r="J22" i="144"/>
  <c r="I22" i="144"/>
  <c r="H22" i="144"/>
  <c r="K21" i="144"/>
  <c r="J21" i="144"/>
  <c r="I21" i="144"/>
  <c r="H21" i="144"/>
  <c r="K20" i="144"/>
  <c r="J20" i="144"/>
  <c r="I20" i="144"/>
  <c r="H20" i="144"/>
  <c r="K19" i="144"/>
  <c r="J19" i="144"/>
  <c r="I19" i="144"/>
  <c r="H19" i="144"/>
  <c r="K18" i="144"/>
  <c r="J18" i="144"/>
  <c r="I18" i="144"/>
  <c r="H18" i="144"/>
  <c r="K17" i="144"/>
  <c r="J17" i="144"/>
  <c r="I17" i="144"/>
  <c r="H17" i="144"/>
  <c r="K16" i="144"/>
  <c r="J16" i="144"/>
  <c r="I16" i="144"/>
  <c r="H16" i="144"/>
  <c r="K15" i="144"/>
  <c r="J15" i="144"/>
  <c r="I15" i="144"/>
  <c r="H15" i="144"/>
  <c r="D36" i="5" l="1"/>
  <c r="D63" i="5" s="1"/>
  <c r="G36" i="5" l="1"/>
  <c r="G63" i="5" s="1"/>
  <c r="H36" i="5" l="1"/>
  <c r="H63" i="5" s="1"/>
  <c r="N24" i="113" l="1"/>
  <c r="N23" i="113"/>
  <c r="N22" i="113"/>
  <c r="N21" i="113"/>
  <c r="N20" i="113"/>
  <c r="N19" i="113"/>
  <c r="N18" i="113"/>
  <c r="N17" i="113"/>
  <c r="N16" i="113"/>
  <c r="N15" i="113"/>
  <c r="N14" i="113"/>
  <c r="N13" i="113"/>
  <c r="N12" i="113"/>
  <c r="N11" i="113"/>
  <c r="N10" i="113"/>
  <c r="N9" i="113"/>
  <c r="N25" i="113"/>
  <c r="E36" i="5" l="1"/>
  <c r="E63" i="5" s="1"/>
  <c r="F36" i="5"/>
  <c r="F63" i="5" s="1"/>
  <c r="C36" i="5"/>
  <c r="C63" i="5" s="1"/>
  <c r="J9" i="5" l="1"/>
  <c r="J63" i="5" s="1"/>
  <c r="D26" i="97" l="1"/>
  <c r="H35" i="97" l="1"/>
  <c r="D35" i="97"/>
  <c r="H34" i="97"/>
  <c r="D34" i="97"/>
  <c r="H33" i="97"/>
  <c r="D33" i="97"/>
  <c r="G32" i="97"/>
  <c r="F32" i="97"/>
  <c r="E32" i="97"/>
  <c r="C32" i="97"/>
  <c r="H31" i="97"/>
  <c r="D31" i="97"/>
  <c r="H30" i="97"/>
  <c r="D30" i="97"/>
  <c r="H29" i="97"/>
  <c r="D29" i="97"/>
  <c r="G28" i="97"/>
  <c r="F28" i="97"/>
  <c r="E28" i="97"/>
  <c r="C28"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<sst xmlns="http://schemas.openxmlformats.org/spreadsheetml/2006/main" count="4477" uniqueCount="1971">
  <si>
    <t xml:space="preserve"> BENEFICIARIO</t>
  </si>
  <si>
    <t>MODIFICADO</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</si>
  <si>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</si>
  <si>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</si>
  <si>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</si>
  <si>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</si>
  <si>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</si>
  <si>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</si>
  <si>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</si>
  <si>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</si>
  <si>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</si>
  <si>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</si>
  <si>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</si>
  <si>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</si>
  <si>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</si>
  <si>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</si>
  <si>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</si>
  <si>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</si>
  <si>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</si>
  <si>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</si>
  <si>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</si>
  <si>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</si>
  <si>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</si>
  <si>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</si>
  <si>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</si>
  <si>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</si>
  <si>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</si>
  <si>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</si>
  <si>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</si>
  <si>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</si>
  <si>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</si>
  <si>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</si>
  <si>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</si>
  <si>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</si>
  <si>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</si>
  <si>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</si>
  <si>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</si>
  <si>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</si>
  <si>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</si>
  <si>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</si>
  <si>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</si>
  <si>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</si>
  <si>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</si>
  <si>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</si>
  <si>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</si>
  <si>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</si>
  <si>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</si>
  <si>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</si>
  <si>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</si>
  <si>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</si>
  <si>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</si>
  <si>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</si>
  <si>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</si>
  <si>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</si>
  <si>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</si>
  <si>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</si>
  <si>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</si>
  <si>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</si>
  <si>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</si>
  <si>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</si>
  <si>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</si>
  <si>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</si>
  <si>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</si>
  <si>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</si>
  <si>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</si>
  <si>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</si>
  <si>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</si>
  <si>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</si>
  <si>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</si>
  <si>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</si>
  <si>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</si>
  <si>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</si>
  <si>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</si>
  <si>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</si>
  <si>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</si>
  <si>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</si>
  <si>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</si>
  <si>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</si>
  <si>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</si>
  <si>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Unidad Responsable del Gasto:</t>
  </si>
  <si>
    <t>Período:</t>
  </si>
  <si>
    <t xml:space="preserve">MODIFICADO
</t>
  </si>
  <si>
    <t xml:space="preserve">Período: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</si>
  <si>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</si>
  <si>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</si>
  <si>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</si>
  <si>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</si>
  <si>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</si>
  <si>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</si>
  <si>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</si>
  <si>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</si>
  <si>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</si>
  <si>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</si>
  <si>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</si>
  <si>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</si>
  <si>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</si>
  <si>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</si>
  <si>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</si>
  <si>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</si>
  <si>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</si>
  <si>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</si>
  <si>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</si>
  <si>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</si>
  <si>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</si>
  <si>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</si>
  <si>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</si>
  <si>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</si>
  <si>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</si>
  <si>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</si>
  <si>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</si>
  <si>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</si>
  <si>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</si>
  <si>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</si>
  <si>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</si>
  <si>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</si>
  <si>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</si>
  <si>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</si>
  <si>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</si>
  <si>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</si>
  <si>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</si>
  <si>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</si>
  <si>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</si>
  <si>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</si>
  <si>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</si>
  <si>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</si>
  <si>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</si>
  <si>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</si>
  <si>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</si>
  <si>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</si>
  <si>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</si>
  <si>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</si>
  <si>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</si>
  <si>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</si>
  <si>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FI-F-SF-AI-PP</t>
  </si>
  <si>
    <t>AVANCE
%</t>
  </si>
  <si>
    <t>AVANCE 
%</t>
  </si>
  <si>
    <t>AMPLIACIONES /
REDUCCIONES</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</si>
  <si>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</si>
  <si>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</si>
  <si>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</si>
  <si>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</si>
  <si>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</si>
  <si>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</si>
  <si>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</si>
  <si>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</si>
  <si>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</si>
  <si>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</si>
  <si>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</si>
  <si>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</si>
  <si>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</si>
  <si>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</si>
  <si>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</si>
  <si>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</si>
  <si>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EJERCIDO + COMPROMETIDO</t>
  </si>
  <si>
    <t>PROYECTO</t>
  </si>
  <si>
    <t>GANADOR</t>
  </si>
  <si>
    <t>SUSTITUTO</t>
  </si>
  <si>
    <t>OFICIO AUTORIZACIÓN</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</si>
  <si>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</si>
  <si>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</si>
  <si>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</si>
  <si>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ACCIONES REALIZADAS CON RECURSOS DEL FONDO ADICIONAL DE FINANCIAMIENTO DE LAS ALCALDÍAS:</t>
    </r>
    <r>
      <rPr>
        <b/>
        <vertAlign val="superscript"/>
        <sz val="9"/>
        <color theme="0"/>
        <rFont val="Source Sans Pro"/>
        <family val="2"/>
      </rPr>
      <t xml:space="preserve"> </t>
    </r>
  </si>
  <si>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</si>
  <si>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</si>
  <si>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</si>
  <si>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</si>
  <si>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</si>
  <si>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</si>
  <si>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</si>
  <si>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</si>
  <si>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</si>
  <si>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AP-RF  AVANCE PRESUPUESTAL DE RECURSOS DE ORIGEN FEDERAL</t>
  </si>
  <si>
    <t>FONDO, CONVENIO, SUBSIDIO O PARTICIPACIÓN: (1)</t>
  </si>
  <si>
    <t>Unidad Responsable de Gasto:</t>
  </si>
  <si>
    <t>FONDO</t>
  </si>
  <si>
    <t>R      E      S      U      L      T      A      D      O      S</t>
  </si>
  <si>
    <t xml:space="preserve">APROBADO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</si>
  <si>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</si>
  <si>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</si>
  <si>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</si>
  <si>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</si>
  <si>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</si>
  <si>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</si>
  <si>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</si>
  <si>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PRINCIPALES ACCIONES REALIZADAS CON RECURSOS DE ORIGEN FEDERAL: </t>
  </si>
  <si>
    <t>AP-RF</t>
  </si>
  <si>
    <t>AVANCE PRESUPUESTAL DE RECURSOS DE ORIGEN FEDERAL</t>
  </si>
  <si>
    <t>EJE</t>
  </si>
  <si>
    <t>SUB
EJE</t>
  </si>
  <si>
    <r>
      <t>Elaboró :</t>
    </r>
    <r>
      <rPr>
        <sz val="16"/>
        <rFont val="Source Sans Pro"/>
        <family val="2"/>
      </rPr>
      <t xml:space="preserve"> </t>
    </r>
    <r>
      <rPr>
        <b/>
        <sz val="12"/>
        <rFont val="Source Sans Pro"/>
        <family val="2"/>
      </rPr>
      <t> 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t>
    </r>
  </si>
  <si>
    <t>PRESUPUESTO  
(Pesos con dos decimales)</t>
  </si>
  <si>
    <t>DESTINO DE GASTO</t>
  </si>
  <si>
    <t>AMPLIACIÓN</t>
  </si>
  <si>
    <t>CAUSAS DE LAS ADECUACIONES AL PRESUPUESTO</t>
  </si>
  <si>
    <t>IMPACTO AL CUMPLIMIENTOS DE METAS</t>
  </si>
  <si>
    <t>AP</t>
  </si>
  <si>
    <t>EPC EVOLUCIÓN PRESUPUESTAL DE PARTIDAS CENTRALIZADAS O CONSOLIDADAS</t>
  </si>
  <si>
    <t xml:space="preserve">PARTIDA 
ESPECÍFICA
</t>
  </si>
  <si>
    <t xml:space="preserve">%
</t>
  </si>
  <si>
    <t>A)  EXPLICACIÓN A LAS VARIACIONES DEL SALDO COMPROMETIDO Y EJERCIDO  RESPECTO AL PRESUPUESTO MODIFICADO AL PERIODO</t>
  </si>
  <si>
    <t>R-RAMA RECURSOS RESULTADOS DE LA APLICACIÓN DE MEDIDAS DE AUSTERIDAD</t>
  </si>
  <si>
    <t>R-RAMA</t>
  </si>
  <si>
    <t>RECURSOS RESULTADOS DE LA APLICACIÓN DE MEDIDAS DE AUSTERIDAD</t>
  </si>
  <si>
    <t xml:space="preserve">((EJERCIDO + SALDO DEL COMPROMISO )/ MODIFICADO)*100
</t>
  </si>
  <si>
    <t>CAPÍTULO</t>
  </si>
  <si>
    <t xml:space="preserve">CONCEPTO
</t>
  </si>
  <si>
    <t xml:space="preserve">ORIGEN
</t>
  </si>
  <si>
    <t xml:space="preserve">MONTO
</t>
  </si>
  <si>
    <t xml:space="preserve">DESTINO DE LOS RECURSOS
</t>
  </si>
  <si>
    <t>RECURSOS DERIVADOS DE LA APLICACIÓN DE LAS MEDIDAS DE AUSTERIDAD
(  LATRPERCDMX )</t>
  </si>
  <si>
    <t>Formato para el control interno de la DEIIRC</t>
  </si>
  <si>
    <t>Enero-Diciembre 2023</t>
  </si>
  <si>
    <t>Del 1 de enero al 31 de Diciembre de 2023</t>
  </si>
  <si>
    <t>Unidad Responsable del Gasto: 02 CD 14 Alcaldía Tlalpan</t>
  </si>
  <si>
    <t>Mtra. Alfa Eliana Gonzaléz Magallanes</t>
  </si>
  <si>
    <t>Alcaldesa en Tlalpan</t>
  </si>
  <si>
    <t>C.P. Guillermo Najera Gómez</t>
  </si>
  <si>
    <t>Director General de Administración</t>
  </si>
  <si>
    <t>02CD14  ALCALDÍA TLALPAN</t>
  </si>
  <si>
    <t>Enero-Diciembre de 2023</t>
  </si>
  <si>
    <t>02.01.2024</t>
  </si>
  <si>
    <t>x</t>
  </si>
  <si>
    <t>Daniel Alberto Pastrana Neria</t>
  </si>
  <si>
    <t>Subdirector de Presupuesto</t>
  </si>
  <si>
    <t>Gerardo Nieto Garcia</t>
  </si>
  <si>
    <t>Director de Recursos Financieros y Presupuestales</t>
  </si>
  <si>
    <t>15O130 NO ETIQUETADO RECURSOS FEDERALES-PARTICIPACIONES A ENTIDADES FEDERATIVAS Y MUNICIPIOS-PARTICIPACIONES EN INGRESOS FEDERALES -2023-ORIGINAL DE LA URG</t>
  </si>
  <si>
    <t xml:space="preserve"> 15O230 NO ETIQUETADO   RECURSOS FEDERALES -PARTICIPACIONES A ENTIDADES FEDERATIVAS Y MUNICIPIOS- FONDO DE FISCALIZACIÓN Y RECAUDACIÓN -2023- ORIGINAL DE LA URG</t>
  </si>
  <si>
    <t>15O330 NO ETIQUETADO   RECURSOS FEDERALES -PARTICIPACIONES A ENTIDADES FEDERATIVAS Y MUNICIPIOS- FONDO DE FOMENTO MUNICIPAL -2023- ORIGINAL DE LA URG</t>
  </si>
  <si>
    <t>15O430 NO ETIQUETADO RECURSOS FEDERALES-PARTICIPACIONES A ENTIDADES FEDERATIVAS Y MUNICIPIOS- PARTICIPACIONES EN EL IMPUESTO ESPECIAL SOBRE PRODUCCIÓN Y SERVICIOS-2023-ORIGINAL DE LA URG</t>
  </si>
  <si>
    <t>15O530 NO ETIQUETADO RECURSOS FEDERALES-PARTICIPACIONES A ENTIDADES FEDERATIVAS Y MUNICIPIOS- FONDO DE FISCALIZACIÓN Y RECAUDACIÓN-2023-ORIGINAL DE LA URG</t>
  </si>
  <si>
    <t>15O630 NO ETIQUETADO RECURSOS FEDERALES-PARTICIPACIONES A ENTIDADES FEDERATIVAS Y MUNICIPIOS-PARTICIPACIONES A LA VENTA FINAL DE GASOLINA Y DIESEL-2023-ORIGINAL DE LA URG</t>
  </si>
  <si>
    <t>15OB30 NO ETIQUETADO   RECURSOS FEDERALES -PARTICIPACIONES A ENTIDADES FEDERATIVAS Y MUNICIPIOS- PARTICIPACIONES EN EL IMPUESTO SOBRE AUTOMÓVILES NUEVOS -2023- ORIGINAL DE LA URG</t>
  </si>
  <si>
    <t>15OC30 NO ETIQUETADO RECURSOS FEDERALES-PARTICIPACIONES A ENTIDADES FEDERATIVAS Y MUNICIPIOS-FONDO DE COMPENSACIÓN DEL IMPUESTO DE AUTOMÓVILES NUEVOS (ISAN) -2023-ORIGINAL DE LA URG</t>
  </si>
  <si>
    <t>15OG30 NO ETIQUETADO RECURSOS FEDERALES-PARTICIPACIONES A ENTIDADES FEDERATIVAS Y MUNICIPIOS-INCENTIVO POR LA RECAUDACIÓN DEL ISR DE BIENES INMUEBLES-2023-ORIGINAL DE LA URG</t>
  </si>
  <si>
    <t>25P130 ETIQUETADO  RECURSOS FEDERALES -APORTACIONES FEDERALES PARA ENTIDADES FEDERATIVAS Y MUNICIPIOS- FONDO DE APORTACIONES PARA EL FORTALECIMIENTO DE LOS MUNICIPIOS Y LAS DEMARCACIONES TERRITORIALES DEL DISTRITO FEDERAL (FORTAMUN) -2023- ORIGINAL DE LA URG</t>
  </si>
  <si>
    <t xml:space="preserve">25P134 ETIQ1UETADO RECURSOS FEDERALES-APORTACIONES FEDERALES PARA ENTIDADES FEDERATIVAS Y MUNICIPIOS -FONDO DE APORTACIONES PARA EL FORTALECIMIENTO DE LOS MUNICIPIOS Y  LAS DEMARCACIONES TERRITORIALES DEL DISTRITO FEDERAL  (FORTAMUN)-2023-LÍQUIDA DE INTERÉS DE RECURSOS ADICIONALES DE PRINCIPAL </t>
  </si>
  <si>
    <t>25P630 ETIQUETADO   RECURSOS FEDERALES -APORTACIONES FEDERALES PARA ENTIDADES FEDERATIVAS Y MUNICIPIOS- FONDO DE APORTACIONES PARA LA INFRAESTRUCTURA SOCIAL (FAIS)(25P620)-2023- ORIGINAL DE LA URG</t>
  </si>
  <si>
    <t>25P634 ETIQUETADO RECURSOS FEDERALES-APORTACIONES FEDERALES PARA ENTIDADES FEDERATIVAS Y MUNICIPIOS-FONDO DE APORTACIONES PARA LA INFRAESTRUCTURA SOCIAL (FAIS)-2023-LÍQUIDA DE INTERÉS DE RECURSOS ADICIONALES DE PRINCIPAL</t>
  </si>
  <si>
    <t>Unidad Responsable de Gasto: 02 CD 14 Alcaldía Tlalpan</t>
  </si>
  <si>
    <t>A23NR0135</t>
  </si>
  <si>
    <t>A23NR0136</t>
  </si>
  <si>
    <t>A23NR0137</t>
  </si>
  <si>
    <t>A23NR0138</t>
  </si>
  <si>
    <t>A23NR0139</t>
  </si>
  <si>
    <t>A23NR0140</t>
  </si>
  <si>
    <t>A23NR0399</t>
  </si>
  <si>
    <t>A23NR0429</t>
  </si>
  <si>
    <t>A23NR0449</t>
  </si>
  <si>
    <t>A23NR0450</t>
  </si>
  <si>
    <t>A23NR0461</t>
  </si>
  <si>
    <t>A23NR0462</t>
  </si>
  <si>
    <t>A23NR0566</t>
  </si>
  <si>
    <t>A23NR0567</t>
  </si>
  <si>
    <t>A23NR0620</t>
  </si>
  <si>
    <t>A23NR0734</t>
  </si>
  <si>
    <t>A23NR0735</t>
  </si>
  <si>
    <t>A23NR0740</t>
  </si>
  <si>
    <t>A23NR0741</t>
  </si>
  <si>
    <t>A23NR0742</t>
  </si>
  <si>
    <t>O23NR0136</t>
  </si>
  <si>
    <t>O23NR0137</t>
  </si>
  <si>
    <t>O23NR0138</t>
  </si>
  <si>
    <t>O23NR0139</t>
  </si>
  <si>
    <t>O23NR0140</t>
  </si>
  <si>
    <t>O23NR0141</t>
  </si>
  <si>
    <t>O23NR0142</t>
  </si>
  <si>
    <t>O23NR0143</t>
  </si>
  <si>
    <t>O23NR0144</t>
  </si>
  <si>
    <t>O23NR0145</t>
  </si>
  <si>
    <t>O23NR0146</t>
  </si>
  <si>
    <t>O23NR0147</t>
  </si>
  <si>
    <t>O23NR0148</t>
  </si>
  <si>
    <t>O23NR0375</t>
  </si>
  <si>
    <t>O23NR0376</t>
  </si>
  <si>
    <t>O23NR0377</t>
  </si>
  <si>
    <t>O23NR0378</t>
  </si>
  <si>
    <t>O23NR0379</t>
  </si>
  <si>
    <t>O23NR0380</t>
  </si>
  <si>
    <t>O23NR0381</t>
  </si>
  <si>
    <t>O23NR0382</t>
  </si>
  <si>
    <t>O23NR0383</t>
  </si>
  <si>
    <t>O23NR0384</t>
  </si>
  <si>
    <t>O23NR0385</t>
  </si>
  <si>
    <t>O23NR0386</t>
  </si>
  <si>
    <t>O23NR0387</t>
  </si>
  <si>
    <t>O23NR0388</t>
  </si>
  <si>
    <t>O23NR0394</t>
  </si>
  <si>
    <t>O23NR0395</t>
  </si>
  <si>
    <t>O23NR0396</t>
  </si>
  <si>
    <t>O23NR0397</t>
  </si>
  <si>
    <t>O23NR0398</t>
  </si>
  <si>
    <t>O23NR0400</t>
  </si>
  <si>
    <t>O23NR0477</t>
  </si>
  <si>
    <t>O23NR0749</t>
  </si>
  <si>
    <t>O23NR0989</t>
  </si>
  <si>
    <t>O23NR0990</t>
  </si>
  <si>
    <t>O23NR0991</t>
  </si>
  <si>
    <t>O23NR0992</t>
  </si>
  <si>
    <t>O23NR1147</t>
  </si>
  <si>
    <t>O23NR1148</t>
  </si>
  <si>
    <t>O23NR1166</t>
  </si>
  <si>
    <t>O23NR1179</t>
  </si>
  <si>
    <t>Adquisición de motosierras para emergencias</t>
  </si>
  <si>
    <t>Adquisición de mobiliario</t>
  </si>
  <si>
    <t>Adquisición de Equipo de Cómputo y Red</t>
  </si>
  <si>
    <t>Adquisición de vehículos  para el desarrollo de programas y actividades de la Alcaldía Tlalpan.</t>
  </si>
  <si>
    <t>Adquisición de Maquinaria de Construcción y Herramienta Máquinas Herramienta</t>
  </si>
  <si>
    <t>Adquisición de Software</t>
  </si>
  <si>
    <t>Adquisición de Camiones de Carga y Vehículo</t>
  </si>
  <si>
    <t>Adquisición de Máquina Herramienta</t>
  </si>
  <si>
    <t>Adquisición de equipos de audio y proyectores portátiles multimedia.</t>
  </si>
  <si>
    <t>Adquisición de muebles</t>
  </si>
  <si>
    <t>Adquisición de maquinaria escarificadora</t>
  </si>
  <si>
    <t>Adquisición de Muebles de oficina y estantería (Carpas plegadizas y Carpas tubulares)</t>
  </si>
  <si>
    <t>Adquisición de Mobiliario: Pizarrón Blanco, Pizarrón de Cristal Templado, Silla Plegable, Gabinete Metálico para Almacenamiento, Anaquel Metálico Movible Resistente, Despachador</t>
  </si>
  <si>
    <t>Adquisición de Mobiliario: Escritorios, Sillas Ejecutivas, Sillas Secretariales, Sillas de visitantes, Locker, Ventilador, Carpas.</t>
  </si>
  <si>
    <t>Adquisición de Torre de Iluminación</t>
  </si>
  <si>
    <t>Adquisición de equipo de cómputo: No break, Impresora multifuncional y PC de escritorio</t>
  </si>
  <si>
    <t>Adquisición de vehículos: Camionetas</t>
  </si>
  <si>
    <t>Adquisición de maquinaria</t>
  </si>
  <si>
    <t>Adquisición de resucitadores, camillas y botiquines</t>
  </si>
  <si>
    <t>Adquisición de Podadoras de gasolina</t>
  </si>
  <si>
    <t>Rehabilitación de la superficie de rodamiento (Repavimentación Asfáltica) en diversas ubicaciones dentro del perímetro de la demarcación territorial Tlalpan</t>
  </si>
  <si>
    <t>Trabajos para la construcción, ampliación, rehabilitación, mantenimiento y mejoramiento para el desazolve de la red de drenaje en diversas ubicaciones de la Alcaldía.</t>
  </si>
  <si>
    <t>Trabajos de construcción, ampliación, rehabilitación, mantenimiento, mejoramiento en resumideros.</t>
  </si>
  <si>
    <t>Trabajos de construcción, ampliación, rehabilitación, mantenimiento, mejoramiento, de la red de drenaje en diversas ubicaciones de la Alcaldía.</t>
  </si>
  <si>
    <t>Trabajos de construcción, ampliación, rehabilitación, mantenimiento y mejoramiento de Edificios Públicos en diversas ubicaciones de la Alcaldía de Tlalpan.</t>
  </si>
  <si>
    <t>Trabajos para la construcción, ampliación, rehabilitación, mantenimiento y mejoramiento de inmuebles deportivos, culturales, educativos y sociales.</t>
  </si>
  <si>
    <t>Trabajos para la construcción, ampliación, rehabilitación, mantenimiento y  mejoramiento de espacios públicos y alumbrado público en diversas ubicaciones de la Alcaldía.</t>
  </si>
  <si>
    <t>Trabajos de construcción y rehabilitación de vialidades mediante urbanismo táctico.</t>
  </si>
  <si>
    <t xml:space="preserve">Trabajos de construcción, ampliación, rehabilitación, mantenimiento, obra para la mitigación de riesgos, en diversas ubicaciones de la Alcaldía
</t>
  </si>
  <si>
    <t xml:space="preserve">Trabajos para la construcción, ampliación, rehabilitación, mantenimiento y mejoramiento en banquetas de diversas ubicaciones de la Alcaldía
</t>
  </si>
  <si>
    <t>Trabajos para la construcción, ampliación, rehabilitación, mantenimiento y el mejoramiento del asfalto en vialidades secundarias, en diversas ubicaciones de la Alcaldía</t>
  </si>
  <si>
    <t xml:space="preserve">Obras para la ejecución de Proyectos correspondientes al
Presupuesto Participativo correspondiente al ejercicio 2023. </t>
  </si>
  <si>
    <t>Trabajos de construcción, ampliación, rehabilitación, mantenimiento y mejoramiento de la red de agua potable.</t>
  </si>
  <si>
    <t>Trabajos de rehabilitación de la imagen urbana en un Mercado Público denominado Artesanías Vasco de Quiroga, dentro de la Alcaldía Tlalpan</t>
  </si>
  <si>
    <t>Trabajos de rehabilitación de la imagen urbana en un Mercado Público denominado La Paz, dentro de la Alcaldía Tlalpan</t>
  </si>
  <si>
    <t>Trabajos de rehabilitación de la imagen urbana en un Mercado Público denominado Plaza Mexicana del Sur, dentro de la Alcaldía Tlalpan</t>
  </si>
  <si>
    <t>Trabajos de rehabilitación de la imagen urbana en un Mercado Público denominado Lázaro Cárdenas, dentro de la Alcaldía Tlalpan</t>
  </si>
  <si>
    <t>Trabajos de rehabilitación de la imagen urbana en un Mercado Público denominado Comidas Huipulco, dentro de la Alcaldía Tlalpan</t>
  </si>
  <si>
    <t>Trabajos de rehabilitación de la imagen urbana en un Mercado Público denominado San Andrés Totoltepec, dentro de la Alcaldía Tlalpan</t>
  </si>
  <si>
    <t>Trabajos de rehabilitación de la imagen urbana en un Mercado Público denominado  Tlalcoligia, dentro de la Alcaldía Tlalpan</t>
  </si>
  <si>
    <t>Rehabilitación de la superficie de rodamiento mediante el mapeo de la carpeta asfáltica en diversas ubicaciones dentro del perímetro de la demarcación territorial Tlalpan.</t>
  </si>
  <si>
    <t>Rehabilitación de vialidades secundarias con empedrado y adoquín en diversas ubicaciones dentro del perímetro de la demarcación territorial Tlalpan.</t>
  </si>
  <si>
    <t>Rehabilitación de la infraestructura de alumbrado público en diversas ubicaciones dentro del perímetro de la demarcación territorial Tlalpan.</t>
  </si>
  <si>
    <t>Rehabilitación de la infraestructura de la red de drenaje en diversas ubicaciones dentro del perímetro de la demarcación territorial Tlalpan.</t>
  </si>
  <si>
    <t>Rehabilitación del deportivo solidaridad, ubicado en la colonia Chimilli, dentro del perímetro de la demarcación territorial Tlalpan.</t>
  </si>
  <si>
    <t>Rehabilitación del parque Morelos, ubicado en la colonia Miguel Hidalgo 3a Sección, dentro del perímetro de la demarcación territorial Tlalpan.</t>
  </si>
  <si>
    <t>Rehabilitación de planteles educativos (Escuelas) ubicados dentro del perímetro de la demarcación territorial Tlalpan.</t>
  </si>
  <si>
    <t>Supervisión para la rehabilitación de la infraestructura de la red de drenaje en diversas ubicaciones dentro del perímetro de la demarcación territorial Tlalpan</t>
  </si>
  <si>
    <t>Supervisión para la rehabilitación en diversos inmuebles deportivos ubicados dentro del perímetro de la demarcación territorial Tlalpan</t>
  </si>
  <si>
    <t>Supervisión para la rehabilitación de planteles educativos ubicados dentro del perímetro de la demarcación territoria Tlalpan</t>
  </si>
  <si>
    <t>Supervisión para la rehabilitación de la infraestructura de alumbrado público en diversas ubicaciones en el perímetro de la demarcación territorial</t>
  </si>
  <si>
    <t>Supervisión de los Trabajos de rehabilitación del asfalto en vialidades secundarias en el perímetro de la demarcación territorial</t>
  </si>
  <si>
    <t>Trabajos de construcción, mantenimiento y rehabilitación para la mitigación de riesgos en el CENDI Lomas Hidalgo ubicado dentro de la Alcaldía Tlalpan</t>
  </si>
  <si>
    <t>Trabajos de construcción, mantenimiento y rehabilitación para la mitigación de riesgos en el CENDI Villa Coapa ubicado dentro de la Alcaldía Tlalpan</t>
  </si>
  <si>
    <t>Trabajos de reparación de fugas en la red secundaria de agua potable en diversas ubicaciones de la Alcaldía Tlalpan.</t>
  </si>
  <si>
    <t>Trabajos de construcción, rehabilitación y mantenimiento en el quiosco La Fama ubicado dentro la Alcaldía Tlalpan</t>
  </si>
  <si>
    <t>Trabajos de construcción, rehabilitación y mantenimiento en el Deportivo Sánchez Taboada ubicado dentro la Alcaldía Tlalpan</t>
  </si>
  <si>
    <t>Trabajos de mantenimiento y mejoramiento en tres edificios públicos de la Alcaldía de Tlalpan</t>
  </si>
  <si>
    <t>Trabajos de construcción y rehabilitación de la red de agua potable, polígono 1, dentro de la Alcaldía Tlalpan.</t>
  </si>
  <si>
    <t>Trabajos de rehabilitación en las cajas de válvulas de cruceros de la red de agua potable en diversas ubicaciones de la Alcaldía Tlalpan</t>
  </si>
  <si>
    <t>Trabajos de mantenimiento y acondicionamiento del campamento de agua potable ubicado dentro de la Alcaldía Tlalpan</t>
  </si>
  <si>
    <t>Trabajos de construcción de techumbres en diversos inmuebles educativos ubicados dentro de la Alcaldía Tlalpan</t>
  </si>
  <si>
    <t>Supervisión de los trabajos en el marco del Presupuesto Participativo 2023, en diversas unidades territoriales de la Alcaldía Tlalpan</t>
  </si>
  <si>
    <t>META 1: 15 (MAQ). Adqisición de  *7 Motosierras: Motor: 2 tiempos, Potencia:3.1, HP/2.3 kWC45.4cm3, Peso sin conjunto de corte:4.6 kg.,Longitud de corte:45-50cm, 18-20", Paso de cadena: 0.325", capacidad del désposito  de aceite: 0.2L, *1 Generador de luz: Motor 4 tiempos thunder, caballos de fuerza 18HP, Cilindrada 439 CC, Encendio manua, retráctil revolucionespor minuto 3600, csp del tanque de gasolina 25, cap de aceite 1.2L, sensor de bajo nivel de aceite incluido, tiempo de carga, 9.10 hrs, potencia máxima 950 W potencia nominal7200w, voltaje 120/240 V, fases monofásico, frecuencia 60hrzt, clavija no incluida, batería no incluida, dimensiones 74x67x80 CM, Peso 97 KG, *3 Motobomba autocebante de gasolina de 3 pulgadas con motor de 4 tiempos potencia 8hp arranque manual, capacidad combustible, 3L Succion y descarga, 3" caudal 1167LPM, altura 28M succion 5M Medidads 50c38.5x44.5 CM, *4 Bombas sumergibles para lodos, aguas de infiltración y pluviales,evacuación de aguas feales residuales, etc., tipo de impulsor semi abierto, de doble canal, tipo de motor asicrono,1  fase hp nominal, kilowatts, 0.75 kw fases de alimentación 1 voltaje de alimentación 127 volts, to lerancia de voltaje +-10% frecuencia de alimentación Hertz 60hz, amperaje 10.5 a protección térmica incluida, número de polos 2 polos (3540 RPM) clase de aislamiento f protección ip ip68, profundidad máxima de inmersión 10m sello mecanico reten sello mecanico descarga 2", tipo de conexión, adaptador de manguera, paso d</t>
  </si>
  <si>
    <t>META 1: 545 (MOB) Adquisición de *25Sillas de visita asiento y respaldo acojinado estructura de tubular tapizada en color negro,*15Sillas coloniales respaldo y asiento acojinado tapizada,*85 Sillas secretarial con respaldo acojinado estructura de tubular, tapizada en color negro,*205 Sillas secretariales respaldo medio con soporte lumbar y mecanismo para ajuste de altura que permite una mejor postura lumbar, *50sillones semiejecutivos tapizado en imitación piel color negro estructura metálica con recubrimiento de polipropileno giratorio respaldo medio,*40Escritorios  rectangulares de madera con medida de 48"wx30"dx29"h con un pedestal de tres cajones con corredera telescópica con un peso de 45" kilos por cajón jaladeras metálicas,*30Ventiladores de pared con rotación 18 pulgadas,*10Gabinetes universal metálico medida alto 180 ancho o frente 88 con 3 entrepaños cerradura con llave,*10 Archivero vertical de 3 gavetas con cerradura y base de metal 105x47x60cm,*2Cajoneras con dos cajones altura 59.05 cm anchura 43 cm color olmo,*5Pizarrones  blanco 90x1.20 cm,*30 Silla de oficina ejecutiva, giratoria ergonómica, robusta, estable y durable, altura ajustable,*20 Locker metálico doble (2 puertas) color gris dimensiones generales: ancho: 38 cm  profundidad: 45 cm  altura: 180 cm medida puerta: 32 x 88 cm, *20 Pizarrón de Cristal Templado 120x180  Espesor 6mm  Color blanco  Que Incluye herraje para montarse en la pared</t>
  </si>
  <si>
    <t>Meta 1:248(EIN) Adquisición de *14 escáneres con alimentador automático de documentos, *24 impresoras monocromáticas laser (tipo 1), *20 impresoras multifuncionales de inyección de tinta (escáner, impresora y copiadora), *5 PCs de escritorio (perfil de diseñador con paquetería OEM) procesador 4 a 12 núcleos, 16gb RAM, 1tb SSD),  *115 PCs de escritorio (perfil administrativo con paquetería OEM procesador 4 a 6 núcleos, 8gb RAM, 500gb SSD, *10 videoproyectores portátiles 1920 x 1080 pixeles y 3600 lúmenes, *12 PCs portátiles tipo 1 (laptop, con paquetería OEM procesador 4 a 12 núcleos, 16gb RAM, 1tb SSD, *5 Acces Point para exteriores dual band 2.4/2.5 GHz, *10 switch tipo 1 con 16 o más puertos ethernet 10/100/1000base-t rj45, *6 switch tipo 2 con 24 o más puertos ethernet 10/100/1000base-t rj45, *6 switch tipo 3 con 48 o más puertos ethernet 10/100/1000base-t rj45 y *21 teléfonos IP con pantalla LCD.</t>
  </si>
  <si>
    <t>Adquisición de vehículos  para el desarrollo de programas y actividades de la Alcaldía Tlalpan. META 1: 2 (VOA) Adquisición de *1 camioneta tipo pick up doble marca cabina, marca ram, submarca 700, ram, versión sl t crew cab, modelo 2023, con kit de seguridad, motor 4, cilindros, manual-5 velocidades•ja  sltcrew ytic's, *1 Camioneta de 11  pasajeros tipo urvan marca nissan, submarca urvan, versión  11  pasajeros aa, modelo 2023. interior aire acondicionado frontal aire acondicionado trasero asiento del conductor ajuste manual deslizable y reclinable asiento del pasajero ajuste manual reclinable y central abatible bocinas4 portavasos 8 sistema de audio am/fm/cd/aux-in exterior cristales en 2a.  y 3a.  fila tintados de verde defensa delantera y trasera al color de la carrocería desempañadortrasero(con 1 temporizador) cierre centralizado control remoto volante con ajuste de al manual tomacorriente de 12v alerta de:  puerta abierta,  bajo nivel de combustible, faros encendidos, olvido de llave y recordatorio de cinturón de seguridad seguridad activa y pasiva bolsas de aire para conductor y pasajero bolsas de aire laterales y de cortina cinturón de seguridad conductor de 3  puntos elr con pretensionador y limitador de opresión,  pasajero de 3  puntos elr si stema iso fix cinturón de seguridad de 2 puntos en 2a., 3a., 4a., y 5a., fila seguro para niños en puerta corrediza sistema de frenado antibloqueo (abs) inmovilizador sistema de monitoreo de presión de llantas motor gasolina</t>
  </si>
  <si>
    <t>Adquisición de Maquinaria de Construcción y Herramienta Máquinas Herramienta. Meta 1:5 (MAQ):*5  Bombas para Albercas Calentador de gas LP 200,000 Btu's. Equipo de Alto Rendimiento, Control digital de temperatura, Pool/Spa, con sistemas de seguridad y diagnostico integrados. Con certificación de Bajas Emisiones Nox.</t>
  </si>
  <si>
    <t>META 1: 1,001 (EIN) Adquisición de 1,000 Licencias de Antivirus de protección en la nube con Endpoint * 1 licencia de Software de filtrado de correo electrónico y protección contra spam, virus, troyanos phishing y contenido no deseado.</t>
  </si>
  <si>
    <t>META 1: 5 (CAM) Adquisición de *(4) Camión chasis cabina con capacidad de carga  de 3.435 kg, modelo 2023 4x2(RWD) motor 5.7 Hemi V8- VVT, 383 HP@5600 RPM, con redilas,  torque 464lb-pie @4000 rpm. frenos de disco sistema abs,transmisión automática de 6 velocidades,redilas desmontables. *(1)Camion chasis cabina con capacidad de carga de 10.432 kg, motor con potencia de 222 HP @ 2500 RPM.torque de 627 LB-PIE @ 1500 rpm,transmisión manual de 6 velocidades sincronizada,peso vehicular bruto 15,875 kg , dirección hidráulica. META 2: 5 (VOA) *(1) Automovil tipo sedan 2023, motor 1.5 L atkinson,tipo 4 cilindros, normativa de emisiones:euro v,potencia 113 HP, torque 111 lb/ft, transmisión cvt, tanque de combustible 45 lt, suspensión delantera con barra de torsión,rines aluminio 16. *(1) Camioneta tipo pick up con cabina de 750 Kg de carga 2023, motor 1.3 L 55 cilindros, co potencia 98hp, transmisión manual 5 velocidades, *(3) Camioneta tipo pick up con cabina de 1,074 Kg, asistente de estabilidad de remolque (TSA), rines de acero de 16” transmisión manual de 6 velocidades, control dinamico vehicular, 6 bolsas de aire.</t>
  </si>
  <si>
    <t>Adquisición de máquina herramienta META 1: (MAQ) 2 * (1)Equipo minicargador frontal con motor a diesel, 4 cilindros, potencia de 81 h.p.2400 RPM, torque 195 ft/lbs, tanque combustible de 90.50 litros, velocidad de traslación a 7.1 a 11.4 mph,motor transversal para tener acceso a los servicios de manera mas rápido y fácil.*(1) Equipó pintarrayas manual, soporta una cubeta de 19 litros para apliacción de pintura en señalización urbana, motor a gasolina de 120 cc,bomba hidraulica para pintura, presión de trabajo 227 bar, incluye pistola, boquillas, manguera, peso de equipo de 87kg.</t>
  </si>
  <si>
    <t>Adquisición de equipos de audio y proyectores portátiles multimedia. Meta 1 10 EAV: *3 bafle profesional con bluetooh de 15", 1200 wpmpo, pedestal (tripie) de 5 posiciones para bafles, 2 micrófonos profesionales unidireccional vocal, tripie de piso p/microfono, c/boom integrado, cable audioplug cannon a jack cannon de 15 mts, cable de audio de plug a plug 6.3mm de 5 mts, *3 megáfono alcance de hasta 1 km en áreas libres, potencia de 25 watts, dimensiones de 23 cm de diámetro X 33 cm de largo, reproductor mp3/sd/bluetooh e incorpora funciones de sirena, con cables de corriente para conectar en domicilio y en automóvil, *1 mezcladora de sonido de 16 canales, 24 efectos mixer usb interfaz bluetooh, dj, potencia de 16 watts, entrada para auriculares phanton power, consola de audio, mezcladoras, reproductor y grabador mp3, *3 proyectores portátiles multimedia de 3400 lúmenes, tecnología 3lcd, resolución XGA (1204 X 768) Brillo del proyector 3400 lúmenes ANSI, HDMI (1), USB (1).</t>
  </si>
  <si>
    <t>Meta 1: 45 MOB: Adquisición de *5 carpa profesional de lona con paredes, alto 2.90, ancho 3, fondo 6 mts color blanco, armazon de acero *10 tablon de fibracel rectangular de 2.40 X 0.75 X 0.75 mts, estructura tubular metalica cal 18, pintura epoxica, con mantel color blanco de 3.50 X1.50 mts *30 silla plegable multiusos con asiento y respaldo en polietileno color negro</t>
  </si>
  <si>
    <t>Adquisición de maquinaria escarificadora META 1 (MAQ) * ( 2 ) Maquinarias escarificadoras hombre a pie 10" (25 cm), incluye tambor con cortadores tipo estrella,motor honda 13 hp, arranque con piola, deposito de combustible 3.78 litros, tipo de cortador flail-lt, strip-it, cure-it, ancho maximo de trabajo 25 cm (10") manubrio de altura ajustable, con empuñadura ergonomica, con seguro de hombre muerto maquinaria sps10 + drum con flail-lt 10 ".</t>
  </si>
  <si>
    <t>Adquisición de Muebles de oficina y estantería (Carpas plegadizas y Carpas tubulares) META 1 (82) MOB *26 Carpa plegadiza de 3x3 estructura de acero, lona oxford 420 d peso 17 kg,reforzada con recubrimiento antioxidante  y armado retractil color blanca. *30 Carpa tubular de 2" de diametro, de 6x3 armazón de acero aleado,cubierta de polietileno reforzado impermeable, reforzada con un recubrimiento antioxidante y armado color blanca. *26 Estantes metálicos  de 5 niveles de 70 cm de ancho x 30 cm de fondo  x 213 cm de alto que incluya tornillería para armado.</t>
  </si>
  <si>
    <t>META 1: 50 (MOB) *1 Pizarrón Blanco de 90 X 1.20 CM de melanina blanca marco de aluminio.                                                                                                                                   *5 Pizarrón de Cristal Templado 120x180  Espesor 6mm  Color blanco  Que Incluye herraje para montarse en la pared*15 Silla Plegable Estructura de Fierro y plástico duro Color negra *7 Gabinete Metálico para Almacenamiento  Color gris claro  Medidas de aprox de 61 x 46 x 168 cm.,  Puertas: 2,llaves:2,Numero de repisas: 4 *8 Gabinete Metálico para Almacenamiento,  Color: Gris,  Medida: Alto: 1.80cm  / Ancho: 1.00  cm. / Profundidad 40cm.,Puertas: 2,Lámina de acero,Calibre: 24,Numero de repisas: 4 *8 Anaquel Metálico Movible Resistente, Medidas: Frente: 1.00M, Fondo: 46 cm, Altura: 190 cm.,  Con un soporte total de aprox.1,040Kg.,Con 4 entrepaños,Color Negro *6 Despachador de agua, * Dos grifos, * Agua caliente y fría, * Para garrafones de 20 litros, * Color blanco o plateado, * Con indicador de led, * Temperatura mínima - temperatura máxima 10 °c - 90 °c</t>
  </si>
  <si>
    <t>META 1 88(MOB) *6 Escritorio chico metálico y madera 1,30 x 70 x 75 cm. escritorio de trabajo,estructura metálica y superficie lisa de madera hecha de melanina y/o laminado en doble cara, dos cajones frontales con agarradera y chapas, gomas antideslizantes *3 Escritorio ejecutivo "l" con lateral fabricado en melanina y/o laminado doble cara de 28mm y 16mm, lateral con dos cajones lapiceros y uno de archivo, gomas antideslizantes y chapas, "medidas aprox. (1.60m largo) x (75 alto) x (1.00 ancho) *7 Silla de oficina ejecutiva, giratoria ergonómica, robusta, estable y durable, altura ajustable, color negro en vinipiel  *15 Sillas fijas de visitante silla de estructura metálica con tapones de plástico, asiento grueso y respaldo acojinado reforzado tapizado con tela de alta durabilidad. asiento y respaldo: reforzado con perfil redondo tubular de acero reforzado. *30 Silla secretarial giratoria, en pliana color negra, buena calidad, reforzable, sin brazos y respaldo ajustable *18 Locker metálico doble (2 puertas) color gris dimensiones generales: ancho: 38 cm  profundidad: 45 cm  altura: 180 cm medida puerta: 32 x 88 cm *6 Ventilador de torre ventilador de piso / diseño aerodinámico en forma de torre / función de oscilación / control de encendido y apagado / 5 velocidades de intensidad / temporizador de apagado *3 Carpas de 6 x 3 pagable e impermeable de acero reforzado y lona resistente, en color blanco</t>
  </si>
  <si>
    <t>Adquisición de Torres de Iluminación, Meta 1: 2 (EAV): *2 Torres de Iluminación, modelo MEXF041-1XC, resistente al agua, luces ajustables, poste motorizado, estabilizadores, base con llantas todo terreno, para uso de interiores y exteriores, sistema de batería combustible, Lúmenes máximos 27.000, trabaja 10h con una sola carga.</t>
  </si>
  <si>
    <t>Meta 1: 62 (EIN): Adquisición de *25 Pc De Escritorio (Desktop) para Personal Administrativo, Procesador: tecnología 64 bits (x64), Core i3-12100 3.3 GHz en frecuencia base de reloj del procesador, Monitor características: Dell E2223HN, con teclado numérico.Con 12 teclas de función, con conector USB., Mouse Óptico con 2 botones y scroll, *10 Impresora Multifuncional Laser Tipo 1: Tecnología de Láser monocromo impresión, Resolución dpi 1200 x 1200 dpi 3, Velocidad de impresión: 40 ppp, Area de cama plana Carta y A4, Capacidad de bandeja de alimentación: Bandeja Integrada de 100 hojas y la bandeja manual. *27 No Break Apc Be600m1-Lm Tipo 1:Capacidad De 600 VA. Salida 120 VCA. Voltaje nominal 120 VCA, rango de voltaje de 92 VCA y hasta 139 VCA, frecuencia de 50.</t>
  </si>
  <si>
    <t>Meta 1: 2 (VOA)  Adquisición de *2 Camionetas motor, transmisión y tracción  motor: 2.4l, 4 cilindros • potencia máxima (hp @ rpm): 126 @ 5,250 torque máximo (lb-pie @ rpm): 143 @ 4,000 • transmisión: manual de 5 vel., capacidad de arrastre (kg): 1,800</t>
  </si>
  <si>
    <t>META 2 : 24 (MAQ)*2 Calentador 500,000 BTU's L.H.,*2Sistema de 4 generadores de agua caliente modulantes de condensación de alta eficiencia con quemador de tiro forzado 250,000 BTU/H,*3Filtro de arena TR140C-3 roscado.*9 Bomba de Calor FL AX140V Boost Silent,*2 Motobombas de recirculación de 10 HP,*1 Recirculador para regaderas ½" HP,*1 Bomba de achique de 1.0 HP ,*1 Tanque precargado de 119 gal, *1 Tablero eléctrico con contactores y guardamotores para motobombas de 7.5 HP,*1 Tablero eléctrico con contactores y guardamotores para 2 motobombas de 10 HP, 1* Tablero eléctrico con contactores y guardamotores para motobombas de 10 HP</t>
  </si>
  <si>
    <t>META 1: 30 (EML) Adquisición de Resucitadores, camillas y botiquines *10 Resucitador Rcp simple, cubierta de reanimación,cubierta de emergencia,*10 Camillas plegables marina para unidades moviles de emergencia,material de aluminio y lona, *10 Botiquin de plastico,portatil para primeros auxilios,equipado basico.</t>
  </si>
  <si>
    <t>META 1: 10 (HER) Adquisición de Podadoras de gasolina*10 ´Podadoras A gasolina, 21p3 en 1,170 cc 6.5 5pos 11 x 8</t>
  </si>
  <si>
    <t xml:space="preserve">META 1(M2)* Rehabilitación de la superficie de rodamiento (Repavimentación Asfáltica) en 10,991.60 M2 con capeta asfáltica llevando a cabo las siguientes acciones: Preliminares (Trazo y nivelación para desplante de estructura para vialidad, con equipo de topografía.); fresado de carpeta (máquina perfiladora); carga y acarreo (material producto de demoliciones, cortes y excavaciones); barrido previo al riego de impregnación (emulsión asfáltica RR-2K ); tendido de carpeta asfáltica (colocación de concreto asfáltico templado que incluye renivelación con agregado de 19 mm (3/4) de diámetro a 7.5 cm. de espesor compactado al 95% de su densidad).
</t>
  </si>
  <si>
    <t xml:space="preserve">Se realizarán trabajos para la Construcción, ampliación, rehabilitación, mantenimiento y mejoramiento para el desazolve de la red de drenaje en 1,986 M3 de esta Alcaldía. Trabajos a realizar: retirar del fondo del pozo toda la tierra y basura que fue arrastrada por las lluvias, con el propósito de limpiar la grieta natural por la cual se infiltra el agua que capta al resumidero al subsuelo y se realizará el desazolve por medios mecánicos, como es el uso de malacates en Pozos de Visita y por medio del Camión Vactor.
</t>
  </si>
  <si>
    <t>Se realizarán trabajos de Construcción, ampliación, rehabilitación, mantenimiento, mejoramiento en (4) resumideros. Trabajos a realizar: Trazo y nivelación del área en la cual se realizara la excavación de tina y rejillas; posteriormente se realizara el corte y la demolición de la carpeta asfáltica, para continuar con la excavación hasta la profundidad donde se encuentre la grieta, construcción de muros de mamposteria, suministro y colocación de acero de refuerzo para losa tapa, cimbra y descimbrado de losa tapa, colado de losa tapa, construcción de tina para rejillas desarenadores, suministro y colocación de rejillas de acero estructural, se realizan rellenos entre los muros y el ancho de la excavaciones, instalara tubería que conectara las rejillas con el resumidero, se compactaran rellenos y se realizara bacheo.</t>
  </si>
  <si>
    <t xml:space="preserve">Se realizarán trabajos de Construcción, ampliación, rehabilitación, mantenimiento, mejoramiento en (910 ML) de la red de drenaje en diversas ubicaciones de la Alcaldía Trabajos a realizar: Trazo y nivelación para desplante de estructura para vialidad, con equipo de topografía, trazo y nivelación para desplante de estructura para vialidad con equipo de topografía, acarreo en carretilla y descarga primera estación de 20 m., de material producto de la demolición medido en banco, excavación a mano material clase II-A. de 0.00 a 2.00 m de profundidad, conformación y compactación de la capa subrasante al 90% Proctor con apisonadora bailariana, plantilla de concreto hidráulico fraguado normal, resistencia f´c= 100 kg/cm2 de 5 cm de espesor, suministro y colocación de concreto hidráulico fraguado normal, resistencia f'c= 200 kg/cm2, suministro y colocación de acero de refuerzo grado 42, de 9.5 mm (3/8") de diámetro, cimbra acabado común y descimbra en muros, hasta una altura máxima de 4.00 m, suministro, fabricación y colocación de elementos de acero tipo estructural, en parillas, rejillas, marcos y contramarcos de registros, suministro y aplicación de pintura de esmalte alkidalica, en estructuras metalicas para cubiertas, cama de arena para asientos de ductos, incluye: acarreo libre a 20.00 m, relleno de zanjas para tuberias, con material producto de la excavación, de 152 mm (12") de diámetro, bacheo , con riego de liga e impregnación.
</t>
  </si>
  <si>
    <t xml:space="preserve">Se realizarán trabajos  para la Construcción, ampliación, rehabilitación, mantenimiento, mejoramiento de META 1 *(5 INM) edificios públicos en 1.- Almacén el Hoyo, 2.- Dirección General de Administración, 3.- Campamento Parques y Jardines, 4.- Campamento de alumbrado Público, 5.- Campamento de drenaje. Trabajos a realizar: Trazo y nivelación, preliminares, albañilerías, estructura, mantenimiento y reparación en instalaciones eléctricas, hidráulicas y sanitarias, herrería y cancelaría, impermeabilización, aplicación de pintura en interiores y exteriores, etc.
</t>
  </si>
  <si>
    <t>Trabajos para la construcción, ampliación, rehabilitación, mantenimiento  y  mejoramiento de inmuebles deportivos, culturales, educativos y sociales. META 1 (INM) *32, *1.Jardín De Niños Itzcalli,*2.C.A.M. No. 69,*3.Jardín De Niños Felipe Santiago Xicotencatl,*4.Jardín De Niños Profesor Rafael Ramírez,*5.E.P.Jacinto Canek,*6.E.P. Mauritania,*7.E.P. Emma Godoy,*8.E.P. Antonio Sánchez Molina,*9.E.P. Somalia,*10.E.P. Abel Ortega Flores,*11.E.P. Ateneo De La Juventud,*12.E.P. Cecilio Mijares,*13.Escuela Secundaria No.230 Jesús Mastache Román,*14.E.P. Níger,*15.Escuela Primaria Vidal Alcocer,*16.E.P. Efrén Núñez Mata,*17.E.P. Eliseo Bandala Fernández,*18.E.P. Miguel Ramírez Castañeda,*19.E.P. Tiburcio Montiel,*20.Escuela Secundaria Técnica No 119,*21.E.P.Ignacio Rodríguez Galván,  *22. Escuela Secundaria Técnica No 54,*23.Escuela Secundaria No. 284 Gustavo Cabrera Acevedo,*24.Esc. Sec. Tec. No. 39,*25.E.P. Martín De La Cruz,*26.E.P.Arabia Saudita,*27.E.P. Salvador Trejo Escobedo,*28.E.P. Patria Y Libertad,*29. E.P. Amanda Palafox,*30.E.P. Teofilo Alvarez,*31. J.N. Atenea,*32. E.P. Gral. José Mariano Monterde. Trabajos a realizar: Trazo y nivelación, preliminares, albañilerías, estructura, mantenimiento y reparación en instalaciones eléctricas, hidráulicas y sanitarias, herrería y cancelería, impermeabilización, aplicación de pintura en interiores y exteriores, etc.</t>
  </si>
  <si>
    <t>Se realizarán trabajos para la Construcción, ampliación, rehabilitación, mantenimiento, mejoramiento de (6 ESP) espacios públicos, asi como proyectos de (3 LUM) alumbrado público en diversas ubicaciones de la Alcaldía. Trabajos a realizar en los espacios públicos: cimentación y nivelación de terreno para el habilitado, armado y colocación de estructura metálica y la colocación de arcotecho, colocación de rejillas al término de las rampas para así capturar las aguas pluviales y controlar la inundación de la zona, Trazo y nivelación, excavación y cimentación, trabajos de albañilería y acabados en general, construcción de elementos para creación de mural temático, construcción de un escenario y cubierta del espacio abierto, rehabilitación y restauración de fachadas en kioskos con trabajos de pintura, trabajos de iluminación, así como protección para muro de contención y adecuación de iluminación, trabajos de balizamiento, colocación de señalamientos verticales y horizontales informativos. Trabajos a realizar en luminarias: Colocación luminarias, Trazo y nivelación; suministro y colocación de tubos y coples conduit; suministro e instalación de cable; conexiones y pruebas; instalación de lámparas; suministro e instalación de pruebas de luminarias completas.</t>
  </si>
  <si>
    <t xml:space="preserve">Se realizarán Trabajos de Construcción y Rehabilitación de vialidades M1(3 ESP) mediante urbanismo táctico.
Trabajos a realizar: Colocación de bolardos, balizamiento, guarniciones, banquetas, rampas, colocación de vialetas reflejantes, señalización vial, construcción de reductores de velocidad, luminarias, vegetación y todo lo necesario para su correcta ejecución.
</t>
  </si>
  <si>
    <t>Trabajos de construcción, ampliación, rehabilitación, mantenimiento,obra para la mitigación de riesgos, en diversas ubicaciones de la Alcaldía, (META 1) *2 INM educativos los cuales son: *1.- CENDI Miguel Hidalgo ubicado en: Calle Corregidora y Queretaro, S/N, Colonia Miguel Hidalgo, *2.-CENDI El Mirador ubicado en: Calle Tekit esquina Popolnah, Colonia Lomas De Padierna, dentro de la Alcaldía Tlalpan. Trabajos a realizar: Trazo y nivelación, excavación,  muros de mampostería de piedra braza, mejoramiento de terreno, cimbra y decimbra y construcción de muro, colocación de cadena y plantilla de concreto hidráulico, drenes y todo lo necesario para su correcta ejecución.</t>
  </si>
  <si>
    <t xml:space="preserve">Se realizarán trabajos de ampliación, rehabilitación, mantenimiento, mejoramiento en  de banquetas en diversas ubicaciones de la Alcaldía META 1 (1000 m2), de trabajos a realizar: Trazo y nivelación para desplante de estructura para vialidad, con equipo de topografía, demolición por medios manuales de guarnición y banqueta de concreto simple, carga mecánica, acarreo en camión al primer kilometro y descarga, de material de demolición de concreto hidráulico, volumen medido colocado, acarreo en camión, de material de demolición de concreto, kilómetros subsecuentes, zona urbana, preparación, conformación y compactación en forma manual, de subrasante para banquetas, incluye incorporación de agua, banqueta de 8 cm de espesor de concreto hidráulico, suministrado por proveedor, acabado con volteador en las aristas de banquetas, en tramos alternados, suministro y aplicación en guarnición de pintura de transito a base agua de un solo componente con resinas acrílicas, pigmentos,guardquim vial Traflex, color amarillo de imperquimia y reflejante (microesfera), piso de concreto hidraulico fraguado normal, resistencia fC=150 kg/cm2 a 10 cm de espesor, acabado de estampado de piso de concreto hidraulico, con sistema de impresión, instalación eléctrica y equipamiento urbano.
</t>
  </si>
  <si>
    <t>Se realizarán trabajos de Construcción, ampliación, rehabilitación, mantenimiento, mejoramiento en las Vialidades Secundarias en diversas ubicaciones de la Alcaldía Tlalpan META 1 80,000 M2, los trabajos a realizar consisten en: Se realizarán trabajos de trazo y nivelación, se fresará un espesor de 7.5cm de la capa superficial del asfaltó existente, se renivelaran los brocales de los pozos de visita que se encuentren dentro de la sección a intervenir, se hará un barrido de la base para aplicar el riego de liga y tener preparada la superficie para recibir carpeta de mezcla asfáltica templada de 7.5 cm de espesor; así como, compactación de la misma, también se realizará el señalamiento horizontal en los tramos ejecutados.</t>
  </si>
  <si>
    <t>Meta 1: (103) CCD. Obras para la ejecución de Proyectos correspondientes al Presupuesto Participativo en Meta 1 (103) Comités Ciudadanos en diversas ubicaciones del perímetro de la Alcaldía, Obras en  Vialidades, Luminarias, Banquetas y Guarniciones, Espacios Públicos, Drenaje, áreas de U.Habitacionales, etc. en el Marco del Presupuesto Participativo en 103 Comités Ciudadanos en diversas ubicaciones del perímetro de la Alcaldía, con especificaciones que contengan la información necesaria para definir los aspectos para las acciones o trabajos en la zona. Así como el análisis económico de Obra Pública. Es importante mencionar que igualmente se llevarán a cabo los proyectos como incluyendo la Planeación y Diseños de Ingeniería Civil, la planeación y diseños Urbanos, Arquitectónico, como complemento a esto se supervisarán los estudios, proyectos, factibilidades y consultorías verificando el cumplimiento de programas propuestos por los contratistas, control de calidad de ejecución de los trabajos, verificación del cumplimiento de la Ley de Obras Públicas de la Ciudad de México y su reglamento, así como las políticas Administrativas, bases y lineamientos en materia de Obra Pública y de las disposiciones que de ella emanen.</t>
  </si>
  <si>
    <t>Se realizarán trabajos META 1: 4,890 (ML), para la Construcción, ampliación, rehabilitación, mantenimiento y mejoramiento de la red de agua potable en diversas ubicaciones de la Alcaldía Tlalpan. Trabajos a realizar: Preliminares incluye: Trazo y nivelación, corte con sierra en pavimento de concreto, demolición de pavimento de concreto, Excavación, Carga y acarreo, Suministro e instalación de tubería, piezas especiales incluye, válvulas, rehabilitación y/o reposición de cajas, bacheo,  concreto, suministro instalación y prueba de toma domiciliaria, sustitución de la línea de agua potable de 100 mm existente por tubería de polietileno de alta densidad.</t>
  </si>
  <si>
    <t xml:space="preserve">Trabajos de rehabilitación de la imagen urbana en (Meta 1)* 1 Mercado Público denominado Artesanías Vasco de Quiroga, dentro de la Alcaldía Tlalpan en Artesanías Vasco de Quiroga ubicado en Av. Insurgentes Sur S/N, colonia Miguel Hidalgo 1ra Sección. Trabajos a realizar: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supervisión externa que tienen a su cargo la vigilancia, inspección y verificación directas de la ejecución de la obra pública a ejecutar en apego a lo establecido en el Libro 9A de las Normas de Construcción de la Administración Pública de la Ciudad de México.
</t>
  </si>
  <si>
    <t xml:space="preserve">Trabajos de rehabilitación de la imagen urbana en META (1) un Mercado Público denominado La Paz, dentro de la Alcaldía Tlalpan en Mercado la Paz, ubicado en calle Congreso (Madero) esquina con Guadalupe Victoria, colonia Tlalpan Centro I.Trabajos a realizar: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supervisión externa que tienen a su cargo la vigilancia, inspección y verificación directas de la ejecución de la obra pública a ejecutar en apego a lo establecido en el Libro 9A de las Normas de Construcción de la Administración Pública de la Ciudad de México.
</t>
  </si>
  <si>
    <t>Trabajos de rehabilitación de la imagen urbana en META (1) *1 Mercado Público denominado Plaza Mexicana del Sur, dentro de la Alcaldía Tlalpan en Mercado Plaza Mexicana del Sur, ubicado en Calzada Acoxpa s/n esquina calzada. de Tlalpan, colonia San Lorenzo Huipulco.Trabajos a realizar: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supervisión externa que tienen a su cargo la vigilancia, inspección y verificación directas de la ejecución de la obra pública a ejecutar en apego a lo establecido en el Libro 9A de las Normas de Construcción de la Administración Pública de la Ciudad de México.</t>
  </si>
  <si>
    <t>Meta 1 (MER) 1* Trabajos de rehabilitación de la imagen urbana en un Mercado Público denominado Lázaro Cárdenas, dentro de la Alcaldía Tlalpan en Mercado Lázaro Cárdenas, ubicado en Acoxpa s/n esquina, Club Necaxa, Coapa, colonia Villa Lázaro Cárdenas .Trabajos a realizar: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servicios de supervisión externa que tienen a su cargo la vigilancia, inspección y verificación directas de la ejecución de la obra pública a ejecutar en apego a lo establecido en el Libro 9A de las Normas de Construcción de la Administración Pública de la Ciudad de México.</t>
  </si>
  <si>
    <t>Meta 1 (MER) 1* Trabajos de rehabilitación de la imagen urbana en un Mercado Público denominado Comidas Huipulco, dentro de la Alcaldía Tlalpan en Mercado de Comidas Huipulco, ubicado en Acoxpa Calzada de Tlalpan, Calzada Acoxpa , colonia San Lorenzo Huipulco.Trabajos a realizar: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servicios de supervisión externa que tienen a su cargo la vigilancia, inspección y verificación directas de la ejecución de la obra pública a ejecutar en apego a lo establecido en el Libro 9A de las Normas de Construcción de la Administración Pública de la Ciudad de México.</t>
  </si>
  <si>
    <t>Meta 1 (MER) 1* Trabajos de rehabilitación de la imagen urbana en un Mercado Público denominado San Andrés Totoltepec, dentro de la Alcaldía Tlalpan en Mercado San Andrés Totoltepec, ubicado en 16 de Septiembre s/n casi esquina, Reforma, Pueblo San Andrés Totoltepec.Trabajos a realizar: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servicios de supervisión externa que tienen a su cargo la vigilancia, inspección y verificación directas de la ejecución de la obra pública a ejecutar en apego a lo establecido en el Libro 9A de las Normas de Construcción de la Administración Pública de la Ciudad de México.</t>
  </si>
  <si>
    <t xml:space="preserve">Meta 1 (MER) 1* Trabajos de rehabilitación de la imagen urbana en un Mercado Público denominado  Tlalcoligia, dentro de la Alcaldía Tlalpan en Mercado Tlalcoligia, ubicado en Tepehuanos s/n, calle Otomíes colonia Tlalcoligia.Trabajos a realizar: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servicios de supervisión externa que tienen a su cargo la vigilancia, inspección y verificación directas de la ejecución de la obra pública a ejecutar en apego a lo establecido en el Libro 9A de las Normas de Construcción de la Administración Pública de la Ciudad de México.
</t>
  </si>
  <si>
    <t>META 1 (M2)*Rehabilitación de pavimentación en 20,600.00 M2 de mapero en con capeta asfáltica llevando a cabo las siguientes acciones: fresado de carpeta con perfiladora, barrido por medios mecánicos con barredora autopropulsada, mejoramiento del terreno con producto del fresado espesor variable, compactado por medios mecánicos al 95% de su densidad teórica máxima, suministro y aplicación de mezcla asfáltica de 7.5 cm de espesor, colocada con pavimentadora, compactada al 95% de su densidad teórica máxima con compactador de 14 toneladas tipo tandem, riego de impregnación a base de emulsión asfáltica RR 2k a razón de 0.80 LT/M2, así como, del material producto del fresado del lugar indicado por la dependencia al tramo a mapear, transporte de materiales.</t>
  </si>
  <si>
    <t>Meta 1(M2), Rehabilitación de vialidades secundarias en 9,805.00 M2 con empedrado y adoquín, los trabajos consisten en demolición de área dañada, construcción de base de concreto para la colocación de empedrado,  colocación de adoquín, sellado de juntas y limpieza del área de trabajo.</t>
  </si>
  <si>
    <t>1(LUM)*Rehabilitación de infraestructura de alumbrado de 6,695 luminarias que constan de lámpara led de 100w tensión de alimentación de120-277 v ~, con un peso total máximo de 6.150 kg y dimensiones máximas de largo, ancho y alto respectivamente: 36 cm, 26 cm y 10 cm. tipo de montaje pared o pedestal conjunto óptico herméticamente sellado con sello EPDM y cristal de vidrio plano termotemplado curva fotometrica tipo 7h x 7v / 4h x 4v arreglo de leds (módulo) de 84 diodos emisores de luz leds y lentes depolicarbonato individuales de alta eficacia mínima de 140 lm/w para tipo nema 7h x 7v una eficacia mínima de 130 lm/w para tipo nema 4h x 4v flujo luminoso mínimo de 14 000  lm para tipo nema 7h x7v flujo luminoso mínimo de 13 000 lm para tipo nema 4h x 4v irc &gt; 70 temperatura de color correlacionada de 5 700 k, 5 000 k, 4 000 k, 3 000 k una vida mínima de 150,000 horas.</t>
  </si>
  <si>
    <t>META 1 (KIL)*de Rehabilitación de la infraestructura de la red de drenaje en diversas ubicaciones dentro del perímetro de la demarcación territorial Tlalpan en 1.72 (KIL), trabajos a realizar: Trazo y nivelación para desplante de estructura para vialidad, con equipo de topografía, trazo y nivelación para desplante de estructura para vialidad con equipo de topografía, acarreo en carretilla y descarga primera estación de 20 m., de material producto de la demolición medido en banco, excavación a mano material clase II-A. de 0.00 a 2.00 m de profundidad, conformación y compactación de la capa subrasante al 90% Proctor con apisonadora bailariana, plantilla de concreto hidráulico fraguado normal, resistencia f´c= 100 kg/cm2 de 5 cm de espesor, suministro y colocación de concreto hidráulico fraguado normal, resistencia f'c= 200 kg/cm2, suministro y colocación de acero de refuerzo grado 42, de 9.5 mm (3/8") de diámetro, cimbra acabado común y descimbra en muros, hasta una altura máxima de 4.00 m, suministro, fabricación y colocación de elementos de acero tipo estructural, en parillas, rejillas, marcos y contramarcos de registros, suministro y aplicación de pintura de esmalte alkidalica, en estructuras metalicas para cubiertas, cama de arena para asientos de ductos, incluye: acarreo libre a 20.00 m, relleno de zanjas para tuberias, con material producto de la excavación, suministro, instalación y pruebas de tubo de pvc corrugado para alcantarillado, de 152 mm (12") de diámetro, bacheo</t>
  </si>
  <si>
    <t>META 1(DEP)*Rehabilitación al deportivo Solidaridad, mediante los trabajos de: Rehabilitación integral de las canchas deportivas (soccer, basquetbol y voleybol, así como la barda perimetral del deportivo, instalaciones sanitarias, pintura en columnas, muros y fachadas, entre otros.</t>
  </si>
  <si>
    <t>META 1(PAR)Rehabilitación al Parque Morelos, mediante trabajos de: Rehabilitación integral de firmes, pisos, techumbres, instalaciones instalaciones sanitarias, mobiliario urbano, mantenimiento en áreas deportivas, recreativas, sociales y culturales, pintura en columnas, muros y fachadas, entre otros.</t>
  </si>
  <si>
    <t>META 1(3), Rehabilitación de planteles educativos (Escuelas)  Jardín de Niños Kallinpiltontli, Primaria Alfredo V. Bonfil y Primaria José Socorro Benítez, trabajos a realizar: Acarreos, desmontajes, albañilería, sustitución de loseta en pasillos y aulas, rehabilitación de puertas y mampáras, reparación de barandales, rehabilitación de instalaciones hidráulicas y sanitarias, sustitución de malla ciclónica y portones de acceso, sustitución de cableado eléctrico, cambio de luminarias y balanceo de tableros, reposición de techumbres, rehabilitación de sistema de drenaje, aplicación de pintura en interiores y exteriores e impermeabilización.</t>
  </si>
  <si>
    <t>Meta 1 *1 (SPV) Supervisión para la rehabilitación de la infraestructura de la red de drenaje en diversas ubicaciones dentro del perímetro de la demarcación territorial Tlalpan,debido a que la Dirección General de Obras y Desarrollo Urbano, requiere complementar las acciones que se ejecutarán con el recurso otorgado por el Fondo de Aportaciones para la Infraestructura Social (FAIS), con la finalidad de llevar a cabo la contratación de la supervisión externa de los trabajos de rehabilitación de la red de drenaje,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</si>
  <si>
    <t>Meta 1 *1 (SPV) Supervisión para la rehabilitación en dos inmuebles: 1.- Deportivo Solidaridad y 2.- Parque Morelos, debido a que la Dirección General de Obras y Desarrollo Urbano, requiere complementar las acciones que se ejecutarán con el recurso otorgado por el Fondo de Aportaciones para la Infraestructura Social (FAIS), con la finalidad de llevar a cabo la contratación de la supervisión externa de los trabajos de rehabilitación de infraestructura deportiva,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</si>
  <si>
    <t>Meta 1 *1 (SPV)Supervisión para la rehabilitación de planteles educativos ubicados dentro del perímetro de la demarcación territoria Tlalpan, debido a que la Dirección General de Obras y Desarrollo Urbano, requiere complementar las acciones que se ejecutarán con el recurso otorgado por el Fondo de Aportaciones para la Infraestructura Social (FAIS), con la finalidad de llevar a cabo la contratación de la supervisión externa de los trabajos de rehabilitación de planteles educativos,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</si>
  <si>
    <t>Meta 1 *1 (SPV)Supervisión para la rehabilitación de la infraestructura de alumbrado público en diversas ubicaciones en el perímetro de la demarcación territorial,debido a que la Dirección General de Obras y Desarrollo Urbano, requiere complementar las acciones que se ejecutarán con el recurso otorgado por el Fondo de Aportaciones para la Infraestructura Social (FAIS), con la finalidad de llevar a cabo la contratación de la supervisión externa de los trabajos de la rehabilitación del alumbrado público,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</si>
  <si>
    <t>Meta 1 *1 (SPV)Supervisión de los Trabajos de rehabilitación del asfalto en vialidades secundarias en el perímetro de la demarcación territorial, debido a que la Dirección General de Obras y Desarrollo Urbano, requiere complementar las acciones que se ejecutarán con el recurso otorgado por el Fondo de Aportaciones para la Infraestructura Social (FAIS), con la finalidad de llevar a cabo la contratación de la supervisión externa de los trabajos de rehabilitación de de las vialidades secundarias,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</si>
  <si>
    <t>Meta 1 (INM) 1*Trabajos de construcción, mantenimiento y rehabilitación para la mitigación de riesgos en el CENDI Lomas Hidalgo ubicado en calle Adagio s/n esquina Amatenango, Col. Lomas Hidalgo dentro de la Alcaldía Tlalpan.Trabajos a realizar:  Mitigación de riesgos con la construcción de un muro de contención derivado del alto riesgo de derrumbe de talud de acuerdo a las recomendaciones y dictamen emitido por el Director Responsable de Obra. INCLUYE SERVICIOS DE SUPERVISIÓN EXTERNA</t>
  </si>
  <si>
    <t>Meta 1 (1)*INM Trabajos de construcción, mantenimiento y rehabilitación para la mitigación de riesgos en el CENDI Villa Coapa ubicado en calle Maria Auxiliadora S/N, Col. Ex Hacienda San Juan De Dios dentro de la Alcaldía Tlalpan.Trabajos a realizar:  Mitigación de riesgos con el reforzamiento estructural del inmueble de acuerdo a las recomendaciones y dictamen emitido por el Director Responsable de Obra. Meta 2 (1) Supervisión Externa.</t>
  </si>
  <si>
    <t>Meta 1 *130 PIE: Se realizarán Trabajos de reparación de fugas en la red secundaria de agua potable en diversas ubicaciones de la Alcaldía Tlalpan. Trabajos a realizar: Reparación de fugas en la red secundaria de agua potable, en tuberías de 1/2" a 12" en diferentes ubicaciones de la Alcaldía Tlalpan, de acuerdo a los reportes recibidos.  Asi mismo se realizara la supervisión de los trabajos a ejecutar.</t>
  </si>
  <si>
    <t>Se realizarán Trabajos de construcción, rehabilitación y mantenimiento en un quiosco META 1: 1 (ESP): en el quiosco La Fama ubicado dentro la Alcaldía Tlalpan. Trabajos a realizar: Trazo y nivelación, preliminares, albañilerías, aplicación de pintura, rehabilitación de la instalación eléctrica, herrerías, etc.</t>
  </si>
  <si>
    <t xml:space="preserve">Se realizarán Trabajos de construcción, rehabilitación y mantenimiento en el Deportivo Sánchez Taboada Meta 1: 1 (DEP). Trabajos a realizar: Trazo y nivelación, preliminares, albañilerías, aplicación de pintura, rehabilitación de la instalación hidráulica,  rehabilitación de la instalación sanitaria, suministro y colocación de bombas, cuarto de máquinas, etc
</t>
  </si>
  <si>
    <t>Se realizarán trabajos de mantenimiento y mejoramiento en tres edificios públicos DE LA Alcaldía Tlalpan (META 1 *3 INM): Dirección General de Obras y Desarrollo Urbano 2.- Edificio de la Alcaldía de Tlalpan No. 1, Col.  Tlalpan Centro, 3.- Dirección General de Asuntos Jurídicos y de Gobierno. Trabajos a realizar: impermeabilización de losa de azotea, sellado de grietas, retiro de impermeabilizante actual, limpieza y preparación de la superficie.</t>
  </si>
  <si>
    <t>Se realizarán Trabajos de construcción y rehabilitación de la red de agua potable, polígono 1, dentro de la Alcaldía Tlalpan (Meta1 *1,548 ML). Trabajos a realizar: Preliminares incluye: Trazo y nivelación, corte con sierra en pavimento de concreto, demolición de pavimento de concreto, Excavación, Carga y acarreo, Suministro e instalación de tubería, piezas especiales incluye, válvulas, rehabilitación y/o reposición de cajas, bacheo,  concreto, suministro instalación y prueba de toma domiciliaria, sustitución de la línea de agua potable de 100 mm existente por tubería de polietileno de alta densidad. Así mismo se realizara la supervisión de los trabajos a ejecutar.</t>
  </si>
  <si>
    <t xml:space="preserve">META 1 *4 PIE: Se realizarán Trabajos de reparación de fugas en la red secundaria de agua potable en diversas ubicaciones de la Alcaldía Tlalpan. Trabajos a realizar: Rehabilitación de la obra civil en las cajas de válvulas en cruceros, incluye cambio de válvulas de diferentes diámetros y toda la fontanería en el tren de piezas en diferentes ubicaciones de la Alcaldía Tlalpan, de acuerdo a los reportes recibidos.
</t>
  </si>
  <si>
    <t>Se realizarán Trabajos de mantenimiento y acondicionamiento de Meta 1 (1 INM): un campamento de agua potable ubicado dentro de la Alcaldía Tlalpan. Trabajos a realizar: Mantenimiento y acondicionamiento a la infraestructura civil del campamento de agua potable. Mediante trabajos de mantenimiento a la instalación eléctrica, hidráulica, sanitaria, así como, herrerías, albañilerías, colocación, etc.</t>
  </si>
  <si>
    <t xml:space="preserve">Meta 1 *5 INM: Se realizarán trabajos para la construcción de techumbres en *5 INM educativos: 1.- E.P. Hermilo Zavalza, 2.-E.P. Miguel Rodriguez Castañeda, 3. E.P. Jacinto Canek, 4.- E.P. Dr. Roberto Solis Quiroga, 5.-E.P. Antonio Sánchez Molina, ubicados dentro de la Alcaldía Tlalpan. Trabajos a realizar: Trazo y nivelación, corte, demolición, excavación, habilitado de acero de refuerzo, colocación de concreto, acero estructural, soldadura, etc.
</t>
  </si>
  <si>
    <t>Meta 1 *1 SPV: Se llevará a cabo la supervisión de los trabajos en el marco del Presupuesto Participativo 2023. Con la finalidad de llevar a cabo la contratación de la supervisión externa de los trabajos a desarrollar,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</si>
  <si>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222263R002</t>
  </si>
  <si>
    <t>4419_Otras ayudas sociales a personas.</t>
  </si>
  <si>
    <t>12-089_CONTINUIDAD DE SUMINISTRO E INSTALACIÓN DE CALENTADORES SOLARES DE 12 TUBOS PARA TODA LA COLONIA VOLCANES</t>
  </si>
  <si>
    <t>12-148_COMPRA E INSTALACIÓN DE CALENTADORES SOLARES, TERCERA ETAPA</t>
  </si>
  <si>
    <t>12-019_ADQUISICION E INSTALACION DE CALENTADORES SOLARES</t>
  </si>
  <si>
    <t>12-042_CALENTADORES SOLARES CON INSTALACION SEGUNDA Y TERCERA ETAPA</t>
  </si>
  <si>
    <t>12-216_PINTURA DE FACHADAS EN CALLES DE LA UNIDAD TERRITORIAL</t>
  </si>
  <si>
    <t>12-202_PINTURA DE FACHADA COMEX ANTI GRIFFITI</t>
  </si>
  <si>
    <t>12-182_CONTENEDORES DE BASURA</t>
  </si>
  <si>
    <t>12-088_PINTURA DE FACHADAS PARA LA COLONIA LOS PASTORES</t>
  </si>
  <si>
    <t>12-010_PINTADO DE FACHADAS</t>
  </si>
  <si>
    <t>12-073_PAVIMENTACIÓN CON MATERIALES DE CONCRETO</t>
  </si>
  <si>
    <t>12-047_SUSTITUCION Y MANTENIMIENTO A LA RED DE DISTRIBUCION DE AGUA POTABLE INCLUYENDO TUBERIA, VALVULAS Y LO NECESARIO PARA SU FUNCIONAMIENTO</t>
  </si>
  <si>
    <t>Colonia</t>
  </si>
  <si>
    <t>Personas</t>
  </si>
  <si>
    <t>271323U048</t>
  </si>
  <si>
    <t>De acuerdo con la aplicación de los ingresos generados o recaudados por concepto de aprovechamiento de productos a personas que desarrollen actividades como instructores, profesores y/o talleristas en los centros generadores de ingresos de aplicación automática para el ejercicio fiscal 2023,  publicada en la gaceta N° 1184 del 04 de septiembre de 2023
Periodo: octubre
N° De Beneficiarios: 9 Profesores y/o talleristas</t>
  </si>
  <si>
    <t>12-001</t>
  </si>
  <si>
    <t>Ahuacatitla</t>
  </si>
  <si>
    <t>IECM-DD16-000403/23</t>
  </si>
  <si>
    <t>Red vecino vigilante</t>
  </si>
  <si>
    <t>12-002</t>
  </si>
  <si>
    <t>Ampliación Miguel Hidalgo 2a Secc.</t>
  </si>
  <si>
    <t>IECM-DD14-000649/23</t>
  </si>
  <si>
    <t>Modificación escaleras con pasamanos y resumidero</t>
  </si>
  <si>
    <t>12-003</t>
  </si>
  <si>
    <t>Ampliación Miguel Hidalgo 3a Secc.</t>
  </si>
  <si>
    <t>IECM-DD14-000527/23</t>
  </si>
  <si>
    <t>Arco Techo</t>
  </si>
  <si>
    <t>12-004</t>
  </si>
  <si>
    <t>Ampliación Miguel Hidalgo 4a Secc.</t>
  </si>
  <si>
    <t>IECM-DD14-000179/23</t>
  </si>
  <si>
    <t>Banquetas y guarniciones para toda la colonia</t>
  </si>
  <si>
    <t>12-005</t>
  </si>
  <si>
    <t>AMSA</t>
  </si>
  <si>
    <t>IECM-DD19-000715/23</t>
  </si>
  <si>
    <t>Camellón inteligente en Av. Transmisiones</t>
  </si>
  <si>
    <t>12-007</t>
  </si>
  <si>
    <t>Arboledas del Sur</t>
  </si>
  <si>
    <t>IECM-DD19-000116/23</t>
  </si>
  <si>
    <t>Banquetas paso firme</t>
  </si>
  <si>
    <t>12-008</t>
  </si>
  <si>
    <t>Arenal de Guadalupe</t>
  </si>
  <si>
    <t>IECM-DD19-000001/23</t>
  </si>
  <si>
    <t>Re-encarpetado colonia Guadalupe</t>
  </si>
  <si>
    <t>12-009</t>
  </si>
  <si>
    <t>Arenal Puerta Tepepan</t>
  </si>
  <si>
    <t>IECM-DD19-000362/23</t>
  </si>
  <si>
    <t>Re-encarpetado asfáltico de la cerrada de Río San Buenaventura y calle Río San Buenaventura</t>
  </si>
  <si>
    <t>12-010</t>
  </si>
  <si>
    <t>Atocpa Sur</t>
  </si>
  <si>
    <t>IECM-DD16-000598/23</t>
  </si>
  <si>
    <t>Pintado de fachadas</t>
  </si>
  <si>
    <t>12-011</t>
  </si>
  <si>
    <t>Ayocatitla, Asunción</t>
  </si>
  <si>
    <t>IECM-DD16-000191/23</t>
  </si>
  <si>
    <t>Cámaras de seguridad para calles seguras en colonia Ayocatitla-Asunción</t>
  </si>
  <si>
    <t>12-013</t>
  </si>
  <si>
    <t>Belbedere</t>
  </si>
  <si>
    <t>IECM-DD16-000225/23</t>
  </si>
  <si>
    <t>Ampliación de parque familiar Belvedere para habilitar un módulo sanitario, con tanque cisterna para agua, luminarias, bancas y circuito para caminar</t>
  </si>
  <si>
    <t>12-014</t>
  </si>
  <si>
    <t>Bosque de Tepeximilpa</t>
  </si>
  <si>
    <t>IECM-DD14-000319/23</t>
  </si>
  <si>
    <t>Pintura para fachadas</t>
  </si>
  <si>
    <t>12-016</t>
  </si>
  <si>
    <t>Bosques del Pedregal</t>
  </si>
  <si>
    <t>IECM-DD16-000410/23</t>
  </si>
  <si>
    <t>Mejor movilidad para nuestros niños, niñas y adultos mayores</t>
  </si>
  <si>
    <t>12-017</t>
  </si>
  <si>
    <t xml:space="preserve">Calvario Camisetas </t>
  </si>
  <si>
    <t>IECM-DD14-000505/23</t>
  </si>
  <si>
    <t>Barandales</t>
  </si>
  <si>
    <t>12-018</t>
  </si>
  <si>
    <t>Cantera Puente de Piedra</t>
  </si>
  <si>
    <t>IECM-DD14-000415/23</t>
  </si>
  <si>
    <t>Cantera segura: Prevención de posible desprendimientos de rocas a través de obra de reforzamiento</t>
  </si>
  <si>
    <t>12-019</t>
  </si>
  <si>
    <t>Chichicaspatl</t>
  </si>
  <si>
    <t>IECM-DD14-000295/23</t>
  </si>
  <si>
    <t>Adquisición e instalación de calentadores solares</t>
  </si>
  <si>
    <t>12-020</t>
  </si>
  <si>
    <t>Chimalcoyotl</t>
  </si>
  <si>
    <t>IECM-DD16-000684/23</t>
  </si>
  <si>
    <t>Reparación de la calle Hermanos Pinzón</t>
  </si>
  <si>
    <t>12-022</t>
  </si>
  <si>
    <t>Chimilli</t>
  </si>
  <si>
    <t>IECM-DD16-000094/23</t>
  </si>
  <si>
    <t>Colocación de cámaras de vigilancia en algunos lugares estratégicos de la colonia</t>
  </si>
  <si>
    <t>12-023</t>
  </si>
  <si>
    <t>Club de Golf México-San Buena Aventura</t>
  </si>
  <si>
    <t>IECM-DD19-000150/23</t>
  </si>
  <si>
    <t>Continuar con la instalación de luminarias tipo led, con fotoceldas en la colonia</t>
  </si>
  <si>
    <t>12-024</t>
  </si>
  <si>
    <t>Coapa 2a Sección-Ramos Millán</t>
  </si>
  <si>
    <t>IECM-DD19-000469/23</t>
  </si>
  <si>
    <t>Re encarpetado de Zacatepec-Hueso y entre calles Calipan, Tamazula y San Miguelito</t>
  </si>
  <si>
    <t>12-025</t>
  </si>
  <si>
    <t>Colinas del Bosque-Las Tórtolas</t>
  </si>
  <si>
    <t>IECM-DD19-000720/23</t>
  </si>
  <si>
    <t>Cámaras de video vigilancia en malinche y tepozteco</t>
  </si>
  <si>
    <t>12-026</t>
  </si>
  <si>
    <t>Condominio del Bosque (Fracc)-Bosque de Tlalpan</t>
  </si>
  <si>
    <t>IECM-DD14-000510/23</t>
  </si>
  <si>
    <t>Aumento de malla en barda perimetral</t>
  </si>
  <si>
    <t>12-027</t>
  </si>
  <si>
    <t>Conjunto Urbano Cuemanco (U. Hab.)</t>
  </si>
  <si>
    <t>IECM-DD19-000563/23</t>
  </si>
  <si>
    <t>Mantenimiento de bombas de agua</t>
  </si>
  <si>
    <t>12-029</t>
  </si>
  <si>
    <t>Cruz del Farol</t>
  </si>
  <si>
    <t>IECM-DD16-000479/23</t>
  </si>
  <si>
    <t>Cambio de la red de agua potable de la calle Cruz del Farol</t>
  </si>
  <si>
    <t>12-030</t>
  </si>
  <si>
    <t>Cuchilla de Padierna</t>
  </si>
  <si>
    <t>IECM-DD14-000362/23</t>
  </si>
  <si>
    <t>Banquetas para cuchilla</t>
  </si>
  <si>
    <t>12-031</t>
  </si>
  <si>
    <t>Cuilotepec II</t>
  </si>
  <si>
    <t>IECM-DD16-000464/23</t>
  </si>
  <si>
    <t>Cámaras de video vigilancia</t>
  </si>
  <si>
    <t>12-032</t>
  </si>
  <si>
    <t>Cultura Maya</t>
  </si>
  <si>
    <t>IECM-DD14-000481/23</t>
  </si>
  <si>
    <t>Deporte, recreación y juego en calle Maya, rehabilitación de espacios y creación de arenero</t>
  </si>
  <si>
    <t>12-033</t>
  </si>
  <si>
    <t xml:space="preserve">Diamante </t>
  </si>
  <si>
    <t>IECM-DD14-000552/23</t>
  </si>
  <si>
    <t xml:space="preserve">Seguridad para todos (con cámaras de videovigilancia)
Seguridad para todos (con cámaras de videovigilancia)
</t>
  </si>
  <si>
    <t>12-034</t>
  </si>
  <si>
    <t xml:space="preserve">Dolores Tlali </t>
  </si>
  <si>
    <t>IECM-DD16-000609/23</t>
  </si>
  <si>
    <t>Alarmas vecinales para el beneficio de la colonia</t>
  </si>
  <si>
    <t>12-035</t>
  </si>
  <si>
    <t>Ejidos de San Pedro Mártir I (Norte)</t>
  </si>
  <si>
    <t>IECM-DD16-000303/23</t>
  </si>
  <si>
    <t>Luminarias led para las calles de Ejidos de San Pedro Mártir</t>
  </si>
  <si>
    <t>12-036</t>
  </si>
  <si>
    <t>El Arenal</t>
  </si>
  <si>
    <t>IECM-DD16-000492/23</t>
  </si>
  <si>
    <t>Re encarpetado en la calle Moctezuma desde calle prolongación Moctezuma hasta 3a Cda. de Moctezuma</t>
  </si>
  <si>
    <t>12-037</t>
  </si>
  <si>
    <t xml:space="preserve">El Divisadero </t>
  </si>
  <si>
    <t>IECM-DD16-000619/23
IECM-DD16-000402/23</t>
  </si>
  <si>
    <t>Conexión de resumidero al drenaje del Colegio Militar por Aguiluchos</t>
  </si>
  <si>
    <t>AT/DGPC/2360/2023,</t>
  </si>
  <si>
    <t>Arreglo de banquetas y pavimentación de las calles Mirador 2 y retorno de Miradores</t>
  </si>
  <si>
    <t>12-039</t>
  </si>
  <si>
    <t xml:space="preserve">El Zacaton </t>
  </si>
  <si>
    <t>IECM-DD16-000407/23</t>
  </si>
  <si>
    <t>ELABORACIÓN DE FACHADAS PARA TODA LA COLONIA</t>
  </si>
  <si>
    <t>12-040</t>
  </si>
  <si>
    <t>Emilio Portes Gil Pemex Picacho (U. Hab.)</t>
  </si>
  <si>
    <t>IECM-DD14-000526/23</t>
  </si>
  <si>
    <t>PROYECTO ÁREA INFANTIL PEMEX PICACHO</t>
  </si>
  <si>
    <t>12-042</t>
  </si>
  <si>
    <t xml:space="preserve">Ex Hacienda San Juan de Dios </t>
  </si>
  <si>
    <t>IECM-DD19-000030/23</t>
  </si>
  <si>
    <t>CALENTADORES SOLARES SEGUNDA Y TERCERA ETAPA</t>
  </si>
  <si>
    <t>12-043</t>
  </si>
  <si>
    <t>Floresta-Prado-Vergel-Coapa</t>
  </si>
  <si>
    <t>IECM-DD19-000511/23</t>
  </si>
  <si>
    <t>SISTEMA DE VIDEOVIGILANCIA MEDIANTE CIRCUITO CERRADO Y MONITOREO REMOTO/ JUEGOS PARA NIÑOS</t>
  </si>
  <si>
    <t>12-044</t>
  </si>
  <si>
    <t xml:space="preserve">Unidades Habitacionales de Tenorios  </t>
  </si>
  <si>
    <t>IECM-DD19-000185/23</t>
  </si>
  <si>
    <t>RED HIDRÁULICA DE AGUA POTABLE DE CALZADA DE LOS TENORIOS 224</t>
  </si>
  <si>
    <t>12-045</t>
  </si>
  <si>
    <t>FOVISSSTE San Pedro Mártir  (U. Hab.)</t>
  </si>
  <si>
    <t>IECM-DD16-000276/23</t>
  </si>
  <si>
    <t>BARDA DE PIEDRA, EXTERIOR DE LA UNIDAD, EN EL FRENTE</t>
  </si>
  <si>
    <t>12-046</t>
  </si>
  <si>
    <t xml:space="preserve">Fresno </t>
  </si>
  <si>
    <t>IECM-DD14-000069/23</t>
  </si>
  <si>
    <t>CAMARAS DE VIDEOVIGILANCIA</t>
  </si>
  <si>
    <t>12-047</t>
  </si>
  <si>
    <t>Fuentes Brotantes Miguel Hidalgo (U. Hab.)</t>
  </si>
  <si>
    <t>IECM-DD14-000303/23</t>
  </si>
  <si>
    <t>SUSTITUCION Y MANTENIMIENTO A LA RED DE DISTRIBUCION DE AGUA POTABLE INCLUYENDO TUBERIA, VALVULAS Y LO NECESARIO PARA SU FUNCIONAMIENTO</t>
  </si>
  <si>
    <t>12-048</t>
  </si>
  <si>
    <t>Fuentes y Pedregal de Tepepan</t>
  </si>
  <si>
    <t>IECM-DD19-000305/23</t>
  </si>
  <si>
    <t>SUSTITUCIÓN DE RED DE AGUA POTABLE EN CALLE FUENTE TRUM Y CDA. FUENTE TRUM</t>
  </si>
  <si>
    <t>12-049</t>
  </si>
  <si>
    <t>Fuentes del Pedregal</t>
  </si>
  <si>
    <t>IECM-DD14-000253/23</t>
  </si>
  <si>
    <t>REHABILITACION FUENTE PARQUE LOS ILUSOS</t>
  </si>
  <si>
    <t>12-050</t>
  </si>
  <si>
    <t>Granjas Coapa</t>
  </si>
  <si>
    <t>IECM-DD19-000488/23</t>
  </si>
  <si>
    <t>CONSTRUCCIÓN DE SALÓN DE USOS MÚLTIPLES DENTRO DE LA UNIDAD HABITACIONAL CAFETALES 140 EN GRANJAS COAPA</t>
  </si>
  <si>
    <t>12-051</t>
  </si>
  <si>
    <t>Granjas  Coapa Oriente</t>
  </si>
  <si>
    <t>IECM-DD19-000243/23</t>
  </si>
  <si>
    <t>EMBELLECIMIENTO DE ÁREAS VERDES</t>
  </si>
  <si>
    <t>12-053</t>
  </si>
  <si>
    <t>Hacienda San Juan-Rincon de  San Juan-Chimali</t>
  </si>
  <si>
    <t>IECM-DD19-000660/23</t>
  </si>
  <si>
    <t>SEGURIDAD PARA TU FAMILIA</t>
  </si>
  <si>
    <t>12-055</t>
  </si>
  <si>
    <t>Heroes de 1910</t>
  </si>
  <si>
    <t>IECM-DD16-000355/23</t>
  </si>
  <si>
    <t>CAMARAS DE VIDEO VIGILANCIA PARA LAS ZONAS DE MAYOR INDICE DE DELINCUENCIA EN LA COLONIA HEROES DE 1910</t>
  </si>
  <si>
    <t>12-057</t>
  </si>
  <si>
    <t>Hueso Periferico-ISSSFAN No.  7 (U. Habs.)</t>
  </si>
  <si>
    <t>IECM-DD19-000148/23</t>
  </si>
  <si>
    <t>Reencarpetado</t>
  </si>
  <si>
    <t>12-059</t>
  </si>
  <si>
    <t>Ignacio Chavez  (U. Hab.)</t>
  </si>
  <si>
    <t>IECM-DD19-000579/23</t>
  </si>
  <si>
    <t>Colocación de cámaras de vigilancia en pasillos, áreas comunes, juegos, canchas y jardines</t>
  </si>
  <si>
    <t>12-060</t>
  </si>
  <si>
    <t>Isidro Fabela  I (Poniente)</t>
  </si>
  <si>
    <t>IECM-DD14-000518/23</t>
  </si>
  <si>
    <t>CAMARAS DE SEGURIDAD</t>
  </si>
  <si>
    <t>12-061</t>
  </si>
  <si>
    <t>Isidro Fabela   (Ampl)</t>
  </si>
  <si>
    <t>IECM-DD14-000528/23</t>
  </si>
  <si>
    <t>ESCALERAS SEGURAS RECONSTRUCCIÓN Y MEJORAMIENTO DE LAS ESCALERAS QUE BAJAN DE CALLE BENITO JUÁREZ AL PARQUE JOSÉ SALCEDO Y LA REPARACIÓN DE 2 MURETES</t>
  </si>
  <si>
    <t>12-062</t>
  </si>
  <si>
    <t>ISSSFAM No. 1 (U. Hab.)-Villa Tlalpan</t>
  </si>
  <si>
    <t>IECM-DD16-000468/23</t>
  </si>
  <si>
    <t>PINTURA EN FACHADA DE EDIFICIOS Y ÁREAS COMUNES</t>
  </si>
  <si>
    <t>12-064</t>
  </si>
  <si>
    <t>Jardines Coapa- Belizario  Dominguez</t>
  </si>
  <si>
    <t>IECM-DD19-000106/23</t>
  </si>
  <si>
    <t>REENCARPETADO DE LA CALLE SEBASTIÁN LERDO DE TEJADA, EN EL SENTIDO DE PROL. DIVISIÓN DEL NORTE A CALZ. DE GUADALUPE</t>
  </si>
  <si>
    <t>12-065</t>
  </si>
  <si>
    <t>Jardinez de San Juan</t>
  </si>
  <si>
    <t>IECM-DD16-000644/23</t>
  </si>
  <si>
    <t>CISTERNAS COMUNALES</t>
  </si>
  <si>
    <t>12-066</t>
  </si>
  <si>
    <t>Jardines del Ajusco</t>
  </si>
  <si>
    <t>IECM-DD14-000287/23</t>
  </si>
  <si>
    <t>CERCA ELECTRIFICADA DE SEGURIDAD</t>
  </si>
  <si>
    <t>12-067</t>
  </si>
  <si>
    <t>Jardines en la Montaña</t>
  </si>
  <si>
    <t>IECM-DD14-000509/23</t>
  </si>
  <si>
    <t>REPARACION DE TODO EL ADOQUINADO DE TODA LA LATERAL DESDE PICHACHO AJUSCO HASTA CAMINO A SANTA TERESA</t>
  </si>
  <si>
    <t>12-068</t>
  </si>
  <si>
    <t xml:space="preserve">Juventud Unida </t>
  </si>
  <si>
    <t>IECM-DD16-000731/23</t>
  </si>
  <si>
    <t>SUSTITUCION DE LA RED HIDRAULICA EN LAS CALLES PIRACANTO, CEDRO Y MIRADOR (HASTA EL ALCANCE PRESUPUESTAL)</t>
  </si>
  <si>
    <t>12-069</t>
  </si>
  <si>
    <t>La Lonja (Barrio)</t>
  </si>
  <si>
    <t>IECM-DD14-000598/23</t>
  </si>
  <si>
    <t>REENCARPETAMIENTO DE LA CALLE PROLONGACION PRIVADA IZTACCIHUATL Y CONCLUSION DE REENCARPETAMIENTO EN TRAMO FALTANTE DE IZTACCIHUATL</t>
  </si>
  <si>
    <t>12-070</t>
  </si>
  <si>
    <t>La Fama</t>
  </si>
  <si>
    <t>IECM-DD14-000486/23</t>
  </si>
  <si>
    <t>COLOCAR CONCRETO HIDRAULICO EN LAS VIALIDADES</t>
  </si>
  <si>
    <t>12-071</t>
  </si>
  <si>
    <t xml:space="preserve">La Guadalupana </t>
  </si>
  <si>
    <t>IECM-DD16-000165/23</t>
  </si>
  <si>
    <t>PAVIMENTACION DE LAS CALLES CERRADA DEL ARCO Y CERRADA 29 DE SEPTIEMBRE</t>
  </si>
  <si>
    <t>12-072</t>
  </si>
  <si>
    <t xml:space="preserve">La Joya </t>
  </si>
  <si>
    <t>IECM-DD14-000218/23</t>
  </si>
  <si>
    <t>SENDERO SEGURO LUMINARIAS</t>
  </si>
  <si>
    <t>12-073</t>
  </si>
  <si>
    <t>La Libertad - Ixtlahuaca</t>
  </si>
  <si>
    <t>IECM-DD16-000295/23</t>
  </si>
  <si>
    <t>PAVIMENTACIÓN CON MATERIÁLES DE CONCRETO</t>
  </si>
  <si>
    <t>12-074</t>
  </si>
  <si>
    <t>La Magdalena Petlacalco (Pblo)</t>
  </si>
  <si>
    <t>N/P</t>
  </si>
  <si>
    <t xml:space="preserve">DELIMITACIÓN PERIMETRAL DEL NUEVO ESPACIO ASIGNADO AL PANTEÓN (CONSTRUCCIÓN DE BARDA EN BASE A LA LEY PANTEONES) HASTA DONDE ALCANCE EL PRESUPUESTO </t>
  </si>
  <si>
    <t>12-075</t>
  </si>
  <si>
    <t>La Palma</t>
  </si>
  <si>
    <t>IECM-DD16-000420/23</t>
  </si>
  <si>
    <t>ALUMBRADO LA PALMA CAMINANDO LIBRE Y SEGURO</t>
  </si>
  <si>
    <t>12-076</t>
  </si>
  <si>
    <t>La Primavera</t>
  </si>
  <si>
    <t>IECM-DD16-000626/23</t>
  </si>
  <si>
    <t>CAMARAS DE VIGILANCIA</t>
  </si>
  <si>
    <t>12-077</t>
  </si>
  <si>
    <t>La Tortuga Xolalpa-Hco Colegio Militar</t>
  </si>
  <si>
    <t>IECM-DD19-000318/23</t>
  </si>
  <si>
    <t>COLOCACION DE ADOCRETO Y BANQUETAS EN EL CIRCUITO DE CERRADA DE CAMINO REAL AL AJUSCO</t>
  </si>
  <si>
    <t>12-079</t>
  </si>
  <si>
    <t>Lomas Altas de Padierna Sur</t>
  </si>
  <si>
    <t>IECM-DD16-000424/23</t>
  </si>
  <si>
    <t>BANQUETAS VERDES CAMINEMOS SEGUROS</t>
  </si>
  <si>
    <t>12-080</t>
  </si>
  <si>
    <t>Lomas de Cuilotepec</t>
  </si>
  <si>
    <t>IECM-DD16-000705/23</t>
  </si>
  <si>
    <t>CÁMARAS DE VIDEO VIGILANCIA PARA EXTERIORES EN LA COLONIA LOMAS DE CUILOTEPEC</t>
  </si>
  <si>
    <t>12-082</t>
  </si>
  <si>
    <t>Lomas de Padierna (Ampl.)</t>
  </si>
  <si>
    <t>IECM-DD14-000111/23</t>
  </si>
  <si>
    <t>RASTRILLADO Y COLOCACION DE CONCRETO HIDRAULICO CON MALLA Y CEPILLADO EN CALLE MACUZPANA</t>
  </si>
  <si>
    <t>12-084</t>
  </si>
  <si>
    <t>Lomas de Texcalatlaco</t>
  </si>
  <si>
    <t>IECM-DD16-000413/23</t>
  </si>
  <si>
    <t>CÁMARAS DE VIDEO VIGILANCIA DE ALTA RESOLUCIÓN</t>
  </si>
  <si>
    <t>12-085</t>
  </si>
  <si>
    <t>Lomas del Pedregal</t>
  </si>
  <si>
    <t>IECM-DD14-000142/23</t>
  </si>
  <si>
    <t>REENCARPETADO DE LA CALLE ICAICHE</t>
  </si>
  <si>
    <t>12-086</t>
  </si>
  <si>
    <t>Lomas Hidalgo</t>
  </si>
  <si>
    <t>IECM-DD14-000668/23</t>
  </si>
  <si>
    <t>ILUMINACIÓN DE SENDEROS SEGUROS EN LOMAS HIDALGO.</t>
  </si>
  <si>
    <t>12-087</t>
  </si>
  <si>
    <t>Los Encinos</t>
  </si>
  <si>
    <t>IECM-DD14-000459/23</t>
  </si>
  <si>
    <t>CÁMARAS DE VIDEOVIGILANCIA EN LUGARES ESTRATÉGICOS EN LA COLONIA ENCINOS</t>
  </si>
  <si>
    <t>12-088</t>
  </si>
  <si>
    <t>Los Pastores</t>
  </si>
  <si>
    <t>IECM-DD16-000640/23</t>
  </si>
  <si>
    <t>PINTURA DE FACHADAS PARA LA COLONIA LOS PASTORES</t>
  </si>
  <si>
    <t>12-089</t>
  </si>
  <si>
    <t>Los Volcanes</t>
  </si>
  <si>
    <t>IECM-DD16-000017/23</t>
  </si>
  <si>
    <t>CONTINUIDAD DE SUMINISTRO E INSTALACIÓN DE CALENTADORES SOLARES DE 12 TUBOS PARA TODA LA COLONIA VOLCANES</t>
  </si>
  <si>
    <t>12-092</t>
  </si>
  <si>
    <t>Ma Esther Zuno de Echeverria-Tlalpuente</t>
  </si>
  <si>
    <t>IECM-DD16-000037/23</t>
  </si>
  <si>
    <t>CAMBIO DE LA RED HIDRÁULICA EN LAS CALLES CERRO TLALPUENTE, CERRO TLALMILLE Y CERRO XITLE</t>
  </si>
  <si>
    <t>12-093</t>
  </si>
  <si>
    <t>Coapa-Villa Cuemanco</t>
  </si>
  <si>
    <t>IECM-DD19-000187/23</t>
  </si>
  <si>
    <t>REMODELACIÓN DE PARQUE</t>
  </si>
  <si>
    <t>12-094</t>
  </si>
  <si>
    <t>Mesa los Hornos, Texcaltenco</t>
  </si>
  <si>
    <t>IECM-DD14-000384/23</t>
  </si>
  <si>
    <t>AREAS RECREATIVAS DE LA CALLE HUISTEPEC Y ANDADOR 7° DE CEHUANTEPEC</t>
  </si>
  <si>
    <t>12-095</t>
  </si>
  <si>
    <t xml:space="preserve">Miguel Hidalgo </t>
  </si>
  <si>
    <t>IECM-DD14-000461/23</t>
  </si>
  <si>
    <t>ENCHULA TU FACHADA</t>
  </si>
  <si>
    <t>12-096</t>
  </si>
  <si>
    <t>Mirados 1a Secc.</t>
  </si>
  <si>
    <t>IECM-DD16-000001/23</t>
  </si>
  <si>
    <t>SUMINISTRO E INSTALACIÓN DE CALENTADORES SOLARES</t>
  </si>
  <si>
    <t>12-097</t>
  </si>
  <si>
    <t>Mirador 2a y 3a Secc.</t>
  </si>
  <si>
    <t>IECM-DD14-000062/23</t>
  </si>
  <si>
    <t>12-099</t>
  </si>
  <si>
    <t>Mirador del Valle</t>
  </si>
  <si>
    <t>IECM-DD16-000092/23</t>
  </si>
  <si>
    <t>MATERIALES PARA REMODELACION DE FACHADAS HASTA DONDE ALCANCE EL PRESUPUESTO</t>
  </si>
  <si>
    <t>12-100</t>
  </si>
  <si>
    <t>Mirador I</t>
  </si>
  <si>
    <t>IECM-DD16-000419/23</t>
  </si>
  <si>
    <t>PARQUE DE JUEGOS INFANTILES MIRADOR I</t>
  </si>
  <si>
    <t>12-101</t>
  </si>
  <si>
    <t>Mirador II</t>
  </si>
  <si>
    <t>IECM-DD16-000203/23</t>
  </si>
  <si>
    <t>ALARMAS, ALARMAS VECINALES PARA POSTES</t>
  </si>
  <si>
    <t>12-102</t>
  </si>
  <si>
    <t>Movimiento Organizado de Tlalpan - El Mirador (Rncda)</t>
  </si>
  <si>
    <t>IECM-DD19-000548/23</t>
  </si>
  <si>
    <t>SUSTITUCIÓN Y MANTENIMIENTO A LA RED DE DISTRIBUCIÓN DE AGUA POTABLE INCLUYENDO TUBERÍA, VÁLVULAS Y LO NECESARIO PARA SU FUNCIONAMIENTO.</t>
  </si>
  <si>
    <t>12-103</t>
  </si>
  <si>
    <t>Narciso Mendoza - Villa Coapa Super Manzana 1 (U. Hab.)</t>
  </si>
  <si>
    <t>IECM-DD19-000714/23</t>
  </si>
  <si>
    <t>REHABILITACIÓN Y REMODELACIÓN DEL ESPACIO DEPORTIVO EN LAS CANCHAS DE MANZANA 1 PARA BENEFICIO DE TODOS LOS VECINOS.</t>
  </si>
  <si>
    <t>12-104</t>
  </si>
  <si>
    <t>Narciso Mendoza-Villa Coapa Super Manzana 2 (U. Hab.)</t>
  </si>
  <si>
    <t>IECM-DD19-000760/23</t>
  </si>
  <si>
    <t>LUMINARIAS SOLARES</t>
  </si>
  <si>
    <t>12-105</t>
  </si>
  <si>
    <t>Narciso Mendoza-Villa Coapa Super Manzana 3 (U. Hab.)</t>
  </si>
  <si>
    <t>IECM-DD19-000122/23</t>
  </si>
  <si>
    <t>NOMBRES DE CALLES, ANDADORES Y EDIFICIOS EN TU COLONIA</t>
  </si>
  <si>
    <t>12-106</t>
  </si>
  <si>
    <t>Narciso Mendoza-Villa Coapa Super Manzana 6 (U. Hab.)</t>
  </si>
  <si>
    <t>IECM-DD19-000213/23</t>
  </si>
  <si>
    <t>REPARACIÓN DE ANDADORES POR HUNDIMIENTOS O DESNIVELACIONES Y GUARNICIONES Y BANQUETAS</t>
  </si>
  <si>
    <t>12-107</t>
  </si>
  <si>
    <t>Narciso Mendoza-Villa Coapa Super Manzana 7 (U. Hab.)</t>
  </si>
  <si>
    <t>IECM-DD19-000134/23</t>
  </si>
  <si>
    <t>MI UNIDAD SEGURA - CAMARAS DE VIGILANCIA DE ALTA RESOLUCION EN ANDADORES Y CALLES DE LA SUPERMANZANA 7 U.H. NARCISO MENDOZA</t>
  </si>
  <si>
    <t>12-108</t>
  </si>
  <si>
    <t>Niño Jesús (Barr.)</t>
  </si>
  <si>
    <t>IECM-DD14-000571/23</t>
  </si>
  <si>
    <t>PREVENCION DEL DELITO PARA LAS VECINAS DE NIÑO JESUS (BARR)</t>
  </si>
  <si>
    <t>12-109</t>
  </si>
  <si>
    <t>Nueva Oriental Coapa- Ex Hacienda Copa</t>
  </si>
  <si>
    <t>IECM-DD19-000438/23</t>
  </si>
  <si>
    <t>MAS SEGURIDAD EN LA COLONIA</t>
  </si>
  <si>
    <t>12-110</t>
  </si>
  <si>
    <t>Nuevo Renacimiento de Axalco</t>
  </si>
  <si>
    <t>IECM-DD16-000588/23</t>
  </si>
  <si>
    <t>CORREDOR SEGURO PARA LA CALLE RÍO</t>
  </si>
  <si>
    <t>12-111</t>
  </si>
  <si>
    <t>Ocotla - Ocotla Chico</t>
  </si>
  <si>
    <t>IECM-DD16-000610/23</t>
  </si>
  <si>
    <t>12-112</t>
  </si>
  <si>
    <t>Oriente (Ampl)</t>
  </si>
  <si>
    <t>IECM-DD16-000298/23</t>
  </si>
  <si>
    <t>ENCARPETADO PARA LA 4A CERRADA DE XOCHITLALLI</t>
  </si>
  <si>
    <t>12-113</t>
  </si>
  <si>
    <t>Paraje 38</t>
  </si>
  <si>
    <t>IECM-DD16-000660/23</t>
  </si>
  <si>
    <t>CÁMARAS DE VIGILANCIA PARA EXTERIOR</t>
  </si>
  <si>
    <t>12-114</t>
  </si>
  <si>
    <t xml:space="preserve">Parques del Pedregal </t>
  </si>
  <si>
    <t>IECM-DD14-000468/23</t>
  </si>
  <si>
    <t>RESCATE DE PARQUES Y AREAS VERDES, EN EL PARQUE UBICADO ENTRE LAS CALLES DE ALBORADA, HONDONADA Y OASIS</t>
  </si>
  <si>
    <t>12-115</t>
  </si>
  <si>
    <t>Parres el Guarda (Pblo.)</t>
  </si>
  <si>
    <t xml:space="preserve">PANTEÓN PARRES EL GUARDA, ENCORTINADOS PARA FOSAS DE INHUMACIÓN </t>
  </si>
  <si>
    <t>12-116</t>
  </si>
  <si>
    <t>Pedregal de las Aguilas</t>
  </si>
  <si>
    <t>IECM-DD16-000078/23</t>
  </si>
  <si>
    <t>NOMENCLATURA PARA TODA LA UNIDAD TERRITORIAL PEDREGAL DE LAS AGUILAS</t>
  </si>
  <si>
    <t>12-117</t>
  </si>
  <si>
    <t>Pedregal de San Nicolas 1a Secc.</t>
  </si>
  <si>
    <t>IECM-DD14-000407/23</t>
  </si>
  <si>
    <t>ENCHULEMOS NUESTRA COLONIA PEDREGAL DE SAN NICOLAS 1A</t>
  </si>
  <si>
    <t>12-118</t>
  </si>
  <si>
    <t>Pedregal de San Nicolas 2a Secc.</t>
  </si>
  <si>
    <t>IECM-DD14-000166/23</t>
  </si>
  <si>
    <t>NOSOTROS DECIDIMOS LO QUE HACE FALTA EN NUESTRA SECCION</t>
  </si>
  <si>
    <t>12-119</t>
  </si>
  <si>
    <t>Pedregal de San Nicolas 3a Secc.</t>
  </si>
  <si>
    <t>IECM-DD14-000284/23
IECM-DD14-000662/23</t>
  </si>
  <si>
    <t>Huertos urbanos y cosecha de agua de lluvia comunitaria</t>
  </si>
  <si>
    <t>AT/DGPC/2361/2023,</t>
  </si>
  <si>
    <t>Guarniciones, banquetas y muros de contencion en zonas olvidadas de toda la colonia</t>
  </si>
  <si>
    <t>12-121</t>
  </si>
  <si>
    <t>Pedregal de Sta. Úrsula Xitla</t>
  </si>
  <si>
    <t>IECM-DD14-000318/23</t>
  </si>
  <si>
    <t>REPARACIÓN DEL PAVIMENTO DE TODA LA COLONIA SIN EXCEPCIÓN</t>
  </si>
  <si>
    <t>12-124</t>
  </si>
  <si>
    <t xml:space="preserve">Piedra Larga </t>
  </si>
  <si>
    <t>IECM-DD16-000122/23</t>
  </si>
  <si>
    <t>CAMARAS DE SEGURIDAD PARA CALLE 2 CDA DE LAS ROSAS</t>
  </si>
  <si>
    <t>12-125</t>
  </si>
  <si>
    <t xml:space="preserve">Plan de Ayala </t>
  </si>
  <si>
    <t>IECM-DD16-000143/23</t>
  </si>
  <si>
    <t>CÁMARAS DE VIGILANCIA EN TODA LA COLONIA</t>
  </si>
  <si>
    <t>12-127</t>
  </si>
  <si>
    <t>Popular Sta. Teresa</t>
  </si>
  <si>
    <t>IECM-DD14-000177/23</t>
  </si>
  <si>
    <t>REENCARPENTAMIENTO PARA LA COLONIA POPULAR SANTA TERESA, RESTRILLADO Y SUSTICUCIÓN CON CEMENTO HIDRAULICO.</t>
  </si>
  <si>
    <t>12-130</t>
  </si>
  <si>
    <t xml:space="preserve">Prado Coapa 2a Sección </t>
  </si>
  <si>
    <t>IECM-DD19-000312/23</t>
  </si>
  <si>
    <t>EMBELLECIMIENTO ENTRADA Y SALIDA COLONIA PRADO COAPA 2A SECCIÓN (PROLONGACIÓN DIVISIÓN DEL NORTE-HACIENDA SAN JOSÉ VISTA HERMOS)</t>
  </si>
  <si>
    <t>12-131</t>
  </si>
  <si>
    <t>Prado Coapa 3a Sección-Potrero Acoxpa</t>
  </si>
  <si>
    <t>IECM-DD19-000331/23</t>
  </si>
  <si>
    <t>PEATÓN SEGURO (ARREGLO DE BANQUETAS)</t>
  </si>
  <si>
    <t>12-132</t>
  </si>
  <si>
    <t>Progreso Tlalpan</t>
  </si>
  <si>
    <t>IECM-DD16-000378/23</t>
  </si>
  <si>
    <t>REPAVIMENTACIÓN EN LA CALLE MIRAFLORES, DESDE LA CALLE CDA. MIRAFLORES HASTA PROLONGACIÓN JUÁREZ</t>
  </si>
  <si>
    <t>12-133</t>
  </si>
  <si>
    <t xml:space="preserve">Pueblo Quieto </t>
  </si>
  <si>
    <t>IECM-DD14-000581/23</t>
  </si>
  <si>
    <t>REHABILITACION, EQUIPAMIENTO Y AMPLIACION DE ESPACIOS COMUNITARIOS (CENTRO SOCIAL, DEPORTIVO O LAS CANCAS, LECHERIA)</t>
  </si>
  <si>
    <t>12-136</t>
  </si>
  <si>
    <t>Rancho Los Colorines (Fracc.)</t>
  </si>
  <si>
    <t>IECM-DD19-000013/23</t>
  </si>
  <si>
    <t>IMPERMEABILIZACION EDIFICIOS DE UNIDAD RANCHO LOS COLORINES</t>
  </si>
  <si>
    <t>12-137</t>
  </si>
  <si>
    <t>Real del Sur-Villas del Sur-Residencial-Acoxpa</t>
  </si>
  <si>
    <t>IECM-DD19-000420/23</t>
  </si>
  <si>
    <t>PANELES SOLARES PARA REDUCCIÓN DEL PAGO DE ENERGÍA ELÉCTRICA DE ÁREAS COMUNES</t>
  </si>
  <si>
    <t>12-139</t>
  </si>
  <si>
    <t>Residencial Insurgentes Sur (U. Hab.)</t>
  </si>
  <si>
    <t>IECM-DD14-000317/23</t>
  </si>
  <si>
    <t>CONSTRUCCION DE BARDA PERIMETRAL</t>
  </si>
  <si>
    <t>12-142</t>
  </si>
  <si>
    <t>Rincón las Hadas-Villa Royale-Fuentes y Arconada Coapa</t>
  </si>
  <si>
    <t>IECM-DD19-000344/23</t>
  </si>
  <si>
    <t>PINTURA PARA LAS FACHADAS PARA PLAZA DEL ORO</t>
  </si>
  <si>
    <t>12-143</t>
  </si>
  <si>
    <t>Rinconada (U. Hab.)</t>
  </si>
  <si>
    <t>IECM-DD19-000370/23</t>
  </si>
  <si>
    <t>CAMBIOS DE BOMBAS DE CARCAMO Y LIMPIEZA DE REGISTRO DE AGUAS NEGRAS</t>
  </si>
  <si>
    <t>12-145</t>
  </si>
  <si>
    <t>Roca de Cristal</t>
  </si>
  <si>
    <t>IECM-DD14-000081/23</t>
  </si>
  <si>
    <t>CAMARA DE SEGURIDAD WIFI 2MP HD VIDEOVIGILANCIA REMOTA/ALARMA</t>
  </si>
  <si>
    <t>12-146</t>
  </si>
  <si>
    <t>Rómulo Sánchez- San Fernando (Barr)-Peña Pobre</t>
  </si>
  <si>
    <t>IECM-DD14-000606/23</t>
  </si>
  <si>
    <t>NIÑAS, JOVENES, MUJERES Y TODES SEGURAS EN ROMULO SANCHEZ-SAN FERNANDO (BARR) PEÑA POBRE</t>
  </si>
  <si>
    <t>12-147</t>
  </si>
  <si>
    <t>San Andrés Totoltepec (Pblo.)</t>
  </si>
  <si>
    <t>MEJORAMIENTO DE IMAGEN URBANA EN SAN ANDRÉS TOTOLTEPEC CALLE REFORMA</t>
  </si>
  <si>
    <t>12-148</t>
  </si>
  <si>
    <t>San Bartolo el Chico</t>
  </si>
  <si>
    <t>IECM-DD19-000743/23</t>
  </si>
  <si>
    <t>COMPRA E INSTALACION DE CALENTADORES SOLARES TERCERA ETAPA</t>
  </si>
  <si>
    <t>12-151</t>
  </si>
  <si>
    <t xml:space="preserve">San Juan Tepeximilpa </t>
  </si>
  <si>
    <t>IECM-DD14-000022/23
IECM-DD14-000105/23</t>
  </si>
  <si>
    <t>TERMINACIÓN DE LA RED DE DRENAJE PARA LA CALLE DE BENITO JUÁREZ</t>
  </si>
  <si>
    <t>AT/DGPC/1499/2023,</t>
  </si>
  <si>
    <t>Re encarpetado para las Avenidas principales de la colonia</t>
  </si>
  <si>
    <t>12-152</t>
  </si>
  <si>
    <t>San Juan Tepeximilpa (Ampl.)</t>
  </si>
  <si>
    <t>IECM-DD14-000373/23</t>
  </si>
  <si>
    <t>CAMARAS DE VIDEOVIGILANCIA PARA EXTERIORES</t>
  </si>
  <si>
    <t>12-153</t>
  </si>
  <si>
    <t xml:space="preserve">San Lorenzo Huipulco </t>
  </si>
  <si>
    <t>IECM-DD19-000549/23</t>
  </si>
  <si>
    <t>CONTINUACION DE CAMARAS DE VIGILANCIA TIPO BALA MOTORIZADAS</t>
  </si>
  <si>
    <t>12-154</t>
  </si>
  <si>
    <t>San Miguel Xicalco (Pblo.)</t>
  </si>
  <si>
    <t>PAVIMENTACIÓN DE UN TRAMO DE AV. DEL TRABAJO</t>
  </si>
  <si>
    <t>12-155</t>
  </si>
  <si>
    <t>San Miguel Ajusco (Pblo.)</t>
  </si>
  <si>
    <t>REHABITACIÓN Y MEJORAMIENTO DEL DEPORTIVO 20 DE NOVIEMBRE</t>
  </si>
  <si>
    <t>12-156</t>
  </si>
  <si>
    <t>San Miguel Tehuisco-Los Angeles Ayometitla</t>
  </si>
  <si>
    <t>IECM-DD16-000677/23</t>
  </si>
  <si>
    <t>CÁMARAS DE VIDEO VIGILANCIA EXTERNA.</t>
  </si>
  <si>
    <t>12-157</t>
  </si>
  <si>
    <t>San Miguel Topilejo (Pblo.)</t>
  </si>
  <si>
    <t>PAVIMENTACIÓN CALLE DEL RASTRO Y AV. CRUZ BLANCA</t>
  </si>
  <si>
    <t>12-158</t>
  </si>
  <si>
    <t>San Nicolas II</t>
  </si>
  <si>
    <t>IECM-DD16-000641/23</t>
  </si>
  <si>
    <t>PINTURA PARA TODAS LAS FACHADAS DE LAS CASAS DE LA COLONIA SAN NICOLAS II</t>
  </si>
  <si>
    <t>12-159</t>
  </si>
  <si>
    <t>San Pedro Apostol (Barr.)</t>
  </si>
  <si>
    <t>IECM-DD14-000639/23</t>
  </si>
  <si>
    <t>SENDERO SEGURO INTEGRAL E INCLUYENTE EN LA CALLE DE SABINO</t>
  </si>
  <si>
    <t>12-160</t>
  </si>
  <si>
    <t>San Pedro Martir (Pblo.)</t>
  </si>
  <si>
    <t xml:space="preserve">REHABILITACIÓN DE EMPADRADO DE LA CALLE ROSAL ENTRE 5 DE MAYO Y LAUREL DEL PUEBLO ORIGINARIO DE SAN PEDRO MÁRTIR </t>
  </si>
  <si>
    <t>12-161</t>
  </si>
  <si>
    <t>Santa Ursula Xitla</t>
  </si>
  <si>
    <t>IECM-DD14-000430/23</t>
  </si>
  <si>
    <t>REENCARPETAMIENTO Y MEJORA DE BANQUETAS</t>
  </si>
  <si>
    <t>12-162</t>
  </si>
  <si>
    <t xml:space="preserve">Santisima Trinidad </t>
  </si>
  <si>
    <t>IECM-DD14-000651/23</t>
  </si>
  <si>
    <t>REEMPLAZAR EL TECHO DE LA PLAZA CÍVICA.</t>
  </si>
  <si>
    <t>12-163</t>
  </si>
  <si>
    <t>Santo Tómas Ajusco (Pblo.)</t>
  </si>
  <si>
    <t>CONTINUIDAD DEL TECHADO DE PLAZA DE TOROS Y LIENZO CHARRO SANTO TOMAS AJUSCO</t>
  </si>
  <si>
    <t>12-164</t>
  </si>
  <si>
    <t>Sauzales Cebadales (U. HAB.)</t>
  </si>
  <si>
    <t>IECM-DD19-000601/23</t>
  </si>
  <si>
    <t>IMPERMEABILIZACIÓN DE AZOTEAS DE LA UNIDAD HABITACIONAL SAUZALES 83</t>
  </si>
  <si>
    <t>12-165</t>
  </si>
  <si>
    <t>Sección XVI</t>
  </si>
  <si>
    <t>IECM-DD19-000127/23</t>
  </si>
  <si>
    <t>CÁMARAS DE VIGILANCIA</t>
  </si>
  <si>
    <t>12-166</t>
  </si>
  <si>
    <t xml:space="preserve">Solidaridad </t>
  </si>
  <si>
    <t>IECM-DD16-000702/23</t>
  </si>
  <si>
    <t>AGUA DE LLUVIA PARA TODOS</t>
  </si>
  <si>
    <t>12-167</t>
  </si>
  <si>
    <t>Tecorral</t>
  </si>
  <si>
    <t>IECM-DD16-000694/23</t>
  </si>
  <si>
    <t>REENCARPETAMIENTO DE LA JOYITA</t>
  </si>
  <si>
    <t>12-168</t>
  </si>
  <si>
    <t>Tenorios Infonavit 1 y 2  (U. Hab.)</t>
  </si>
  <si>
    <t>IECM-DD19-000304/23</t>
  </si>
  <si>
    <t>SUSTITUCION DE LA RED DE AGUA POTABLE ACTUAL, ASÍ COMO CAMBIO DE VÁLVULAS , POR MATERIAL DE ALTA RESISTENCIA COMO POLIETILENO</t>
  </si>
  <si>
    <t>12-170</t>
  </si>
  <si>
    <t>Tepetlica el Alto-3 de Mayo</t>
  </si>
  <si>
    <t>IECM-DD16-000493/23</t>
  </si>
  <si>
    <t>MÁS SEGURIDAD EN NUESTRA COLONIA CON CÁMARAS DE VIGILANCIA</t>
  </si>
  <si>
    <t>12-171</t>
  </si>
  <si>
    <t>Tepetongo</t>
  </si>
  <si>
    <t>IECM-DD14-000066/23</t>
  </si>
  <si>
    <t>PINTURA ANTIGRAFITIS EN PUERTAS Y ZAGUANES PRINCIPALES EN TODA LA UNIDAD TERRITORIAL</t>
  </si>
  <si>
    <t>12-172</t>
  </si>
  <si>
    <t>Tetenco (Pje.)</t>
  </si>
  <si>
    <t>IECM-DD16-000455/23</t>
  </si>
  <si>
    <t>RENOVACIÓN DE LA RED HIDRÁULICA DE LA CALLE CERRADA DE FLOR SILVESTRE, CALLEJÓN LAS TORRES , TERCERA CERRADA DE CALLEJÓN LAS TORRES, ETAPA 1 Y 2</t>
  </si>
  <si>
    <t>12-173</t>
  </si>
  <si>
    <t xml:space="preserve">Tezontitla </t>
  </si>
  <si>
    <t>IECM-DD16-000685/23</t>
  </si>
  <si>
    <t>CÁMARAS DE VIDEOVIGILANCIA PARA LAS CALLES DE TEZONTITLA</t>
  </si>
  <si>
    <t>12-174</t>
  </si>
  <si>
    <t xml:space="preserve">Tezontitla - El Calvario (Ampl.) </t>
  </si>
  <si>
    <t>IECM-DD16-000118/23</t>
  </si>
  <si>
    <t>ALARMAS SONORAS PARA HABITANTES DE TEZONTITLA EL CALVARIO (AMPL)</t>
  </si>
  <si>
    <t>12-175</t>
  </si>
  <si>
    <t xml:space="preserve">Tlalcoligia </t>
  </si>
  <si>
    <t>IECM-DD16-000729/23</t>
  </si>
  <si>
    <t>ENCARPETADO Y MANTENIMIENTO A LA CALLE YAQUIS PARA BENEFICIO DEL TRANSITO DE LA COLONIA</t>
  </si>
  <si>
    <t>12-176</t>
  </si>
  <si>
    <t xml:space="preserve">Tlalmille </t>
  </si>
  <si>
    <t>IECM-DD16-000618/23</t>
  </si>
  <si>
    <t>VECINOS SEGUROS EN LA UNIDAD TERRITORIAL TLALMILLE</t>
  </si>
  <si>
    <t>12-177</t>
  </si>
  <si>
    <t>Tlalpan Centro</t>
  </si>
  <si>
    <t>IECM-DD14-000694/23</t>
  </si>
  <si>
    <t>SENDERO SEGURO CON ANDADOR EN ONCE MARTIRES Y RESUMIDERO EN MAGISTERIO Y LUMINARIAS LED CALLEJON SAN FERNANDO</t>
  </si>
  <si>
    <t>12-180</t>
  </si>
  <si>
    <t xml:space="preserve">Toriello Guerra </t>
  </si>
  <si>
    <t>IECM-DD14-000255/23</t>
  </si>
  <si>
    <t>NODO CULTURAL TORIELLO GUERRA</t>
  </si>
  <si>
    <t>12-181</t>
  </si>
  <si>
    <t xml:space="preserve">Torres de Padierna </t>
  </si>
  <si>
    <t>IECM-DD14-000167/23</t>
  </si>
  <si>
    <t>CONSTRUCCION DE UN ANDADOR CON BOLARDOS</t>
  </si>
  <si>
    <t>12-182</t>
  </si>
  <si>
    <t>Tres Fuentes (U. Hab.)</t>
  </si>
  <si>
    <t>IECM-DD19-000449/23</t>
  </si>
  <si>
    <t>CONTENEDORES DE BASURA</t>
  </si>
  <si>
    <t>12-183</t>
  </si>
  <si>
    <t xml:space="preserve">Valle de Tepepan </t>
  </si>
  <si>
    <t>IECM-DD19-000261/23</t>
  </si>
  <si>
    <t>ILUMINARIAS EN ZONAS PERIMETRALES Y CALLES INTERIORES DE MAYOR NECESIDAD E ILUMINACIÓN LED DE CAMINOS PEATONALES MAS TRANSITADOS.</t>
  </si>
  <si>
    <t>12-184</t>
  </si>
  <si>
    <t xml:space="preserve">Valle Escondido </t>
  </si>
  <si>
    <t>IECM-DD19-000555/23</t>
  </si>
  <si>
    <t>MEJORAMIENTO DE VIALIDADES EN VALLE ESCONDIDO</t>
  </si>
  <si>
    <t>12-185</t>
  </si>
  <si>
    <t xml:space="preserve">Valle Verde </t>
  </si>
  <si>
    <t>IECM-DD16-000462/23</t>
  </si>
  <si>
    <t>CÁMARAS DE VIDEO VIGILANCIA PARA REFORZAR SISTEMA EXISTENTE</t>
  </si>
  <si>
    <t>12-186</t>
  </si>
  <si>
    <t>Verano</t>
  </si>
  <si>
    <t>IECM-DD16-000280/23</t>
  </si>
  <si>
    <t>CONTINUIDAD CÁMARAS DE VIGILANCIA EN LA COLONIA VERANO</t>
  </si>
  <si>
    <t>12-188</t>
  </si>
  <si>
    <t>Vergel de Coyoacan -Vergel del Sur</t>
  </si>
  <si>
    <t>IECM-DD19-000536/23</t>
  </si>
  <si>
    <t>CONTINUACION DEL SISTEMA DE RIEGO POR ASPERSION CON AGUA TRATADA DE LOS 5 MODULOS DEL PARQUE VERGELES</t>
  </si>
  <si>
    <t>12-191</t>
  </si>
  <si>
    <t>Villa Coapa (Rdcial.)</t>
  </si>
  <si>
    <t>IECM-DD19-000537/23</t>
  </si>
  <si>
    <t>POR UNA COLONIA MAS SEGURA</t>
  </si>
  <si>
    <t>12-193</t>
  </si>
  <si>
    <t>Villa del Puente Fovissste (U. Hab.)</t>
  </si>
  <si>
    <t>IECM-DD19-000069/23</t>
  </si>
  <si>
    <t>BANQUETAS FRESALES</t>
  </si>
  <si>
    <t>12-194</t>
  </si>
  <si>
    <t xml:space="preserve">Villa Lazaro Cardenas </t>
  </si>
  <si>
    <t>IECM-DD19-000458/23</t>
  </si>
  <si>
    <t>PAVIMENTACIÓN Y BANQUETAS DE CALLE SAN CARLOS</t>
  </si>
  <si>
    <t>12-195</t>
  </si>
  <si>
    <t>Villa Olimpica Liberador Miguel Hidalgo (U. Hab.)</t>
  </si>
  <si>
    <t>IECM-DD14-000642/23</t>
  </si>
  <si>
    <t>DESCOPEO DE ARBOLES Y RETIRO DE ARBOLES ENFERMOS</t>
  </si>
  <si>
    <t>12-198</t>
  </si>
  <si>
    <t xml:space="preserve">Vistas del Pedregal </t>
  </si>
  <si>
    <t>IECM-DD16-000277/23</t>
  </si>
  <si>
    <t>TECHUMBRE CANCHITAS DE VISTAS DEL PEDREGAL</t>
  </si>
  <si>
    <t>12-199</t>
  </si>
  <si>
    <t xml:space="preserve">Viveros de Coactetlan </t>
  </si>
  <si>
    <t>IECM-DD16-000101/23</t>
  </si>
  <si>
    <t>CAMARAS DE VIGILANCIA EN TODA LA UNIDAD TERRITORIAL</t>
  </si>
  <si>
    <t>12-200</t>
  </si>
  <si>
    <t>Xaxacalco</t>
  </si>
  <si>
    <t>IECM-DD16-000218/23</t>
  </si>
  <si>
    <t>REENCARPETADO EN CALLE ARENAL</t>
  </si>
  <si>
    <t>12-201</t>
  </si>
  <si>
    <t>Xaxalipac</t>
  </si>
  <si>
    <t>IECM-DD16-000284/23</t>
  </si>
  <si>
    <t>CÁMARAS DE SEGURIDAD PARA XAXALIPAC</t>
  </si>
  <si>
    <t>12-202</t>
  </si>
  <si>
    <t>Zacatienda</t>
  </si>
  <si>
    <t>IECM-DD16-000569/23</t>
  </si>
  <si>
    <t>PINTURA DE FACHADA COMEX ANTI GRIFFITI</t>
  </si>
  <si>
    <t>12-204</t>
  </si>
  <si>
    <t>Zapote - Luis Donaldo Colosio (U. habs.)</t>
  </si>
  <si>
    <t>IECM-DD14-000324/23</t>
  </si>
  <si>
    <t>PROYECTO PARTICIPATIVO DE IMPERMIABILIZACION, PINTURA Y CASETA EN LAS UNIDADES HABITACIONALES ZAPOTE I, II, III, Y U.H COLOSIO</t>
  </si>
  <si>
    <t>12-205</t>
  </si>
  <si>
    <t>2 de  Octubre</t>
  </si>
  <si>
    <t>IECM-DD16-000510/23</t>
  </si>
  <si>
    <t>PARQUE 2 DE OCTUBRE 2</t>
  </si>
  <si>
    <t>12-208</t>
  </si>
  <si>
    <t>San Miguel Toxiac</t>
  </si>
  <si>
    <t>IECM-DD16-000514/23</t>
  </si>
  <si>
    <t>SEGUNDA ETAPA DE CAMARAS. VISION NOCTURNA CON SUFICIENTE CABLE PARA LA COLOCACION DE LAS CAMARAS. COLOCADAS EN LOS PUNTOS INDICADOS.</t>
  </si>
  <si>
    <t>12-209</t>
  </si>
  <si>
    <t>Heroes de Padierna  I</t>
  </si>
  <si>
    <t>IECM-DD14-000690/23</t>
  </si>
  <si>
    <t>LUMINARIAS Y BANQUETAS CON GUARNICIÓN EN PUNTOS ESTRATÉGICOS</t>
  </si>
  <si>
    <t>12-210</t>
  </si>
  <si>
    <t>Heroes de Padierna  II</t>
  </si>
  <si>
    <t>IECM-DD14-000621/23</t>
  </si>
  <si>
    <t>BANQUETAS HEROES</t>
  </si>
  <si>
    <t>12-211</t>
  </si>
  <si>
    <t>Lomas de Pardierna I</t>
  </si>
  <si>
    <t>IECM-DD14-000683/23</t>
  </si>
  <si>
    <t>ALARMAS INTELIGENTES CON CÁMARA DE VIDEOVIGILANCIA</t>
  </si>
  <si>
    <t>12-212</t>
  </si>
  <si>
    <t>Lomas de Padierna II</t>
  </si>
  <si>
    <t>IECM-DD14-000314/23</t>
  </si>
  <si>
    <t>EN PROTECCIÓN DE SEGURIDAD ALUMBRADO CORREDOR CANCUN PARA NUESTROS JOVENES DE LA SECUNDARIA TAC.93 Y VECINOS</t>
  </si>
  <si>
    <t>12-213</t>
  </si>
  <si>
    <t>Pedregal de San Nicolas 4a Secc. I</t>
  </si>
  <si>
    <t>IECM-DD14-000043/23</t>
  </si>
  <si>
    <t>ADQUISICION E INSTALACION DE CALENTADORES SOLARES DE 15 TUBOS MARCA GLOBAL ENERGY</t>
  </si>
  <si>
    <t>12-214</t>
  </si>
  <si>
    <t>Pedregal de San Nicolas 4a Secc. II</t>
  </si>
  <si>
    <t>IECM-DD14-000187/23</t>
  </si>
  <si>
    <t>PENSANDO EN TU SEGURIDAD ÉCHALE UN OJO AL PEDREGAL 4TA SECC II</t>
  </si>
  <si>
    <t>12-215</t>
  </si>
  <si>
    <t>Belizario DomInguez</t>
  </si>
  <si>
    <t>IECM-DD19-000363/23</t>
  </si>
  <si>
    <t>CÁMARAS DE VIGILANCIA PARA LA COLONIA</t>
  </si>
  <si>
    <t>12-216</t>
  </si>
  <si>
    <t>La Magueyera</t>
  </si>
  <si>
    <t>IECM-DD16-000227/23</t>
  </si>
  <si>
    <t>PINTURA DE FACHADAS EN CALLES DE LA UNIDAD TERRITORIAL</t>
  </si>
  <si>
    <t>12-217</t>
  </si>
  <si>
    <t>Narciso Mendoza Villa Coapa Super Manzana 8 (U. Hab.)</t>
  </si>
  <si>
    <t>IECM-DD19-000308/23</t>
  </si>
  <si>
    <t>CONTINUACION DEL PROYECTO GANADOOR DEL2022. CONTINUACION DE LA RED HIDRAULICA EN LA CALLE DE ABREVADEO CAMBIO DE TUBOS Y OBRA BACHEO A PARTIR DE REG</t>
  </si>
  <si>
    <t>12-218</t>
  </si>
  <si>
    <t>Conjunto Habitacionl Pedregal del Lago</t>
  </si>
  <si>
    <t>IECM-DD14-000114/23</t>
  </si>
  <si>
    <t>MANTENIMIENTO Y CONSERVACION DE IMPERMEABILIZANTE EN AZOTEAS DE ESTACIONAMIENTOS E IMPERMEABILIZACION DE LOSA DE ESTACIONAMIENTO SIN IMPERMEABILIZAR</t>
  </si>
  <si>
    <t>12-219</t>
  </si>
  <si>
    <t>Ejidos de San Pedro Mártir II (Sur)</t>
  </si>
  <si>
    <t>IECM-DD16-000151/23</t>
  </si>
  <si>
    <t>PAVIMENTACIÓN EN LA COLONIA EJIDOS DE SAN PEDRO MARTIR II (SUR) ALCANCE PRESUPESTAL</t>
  </si>
  <si>
    <t>12-220</t>
  </si>
  <si>
    <t>Isidro Fabela II (Oriente)</t>
  </si>
  <si>
    <t>IECM-DD14-000418/23</t>
  </si>
  <si>
    <t>Luminarias, rehabilitación y recuperación de áreas comunes de Isidro Fabela</t>
  </si>
  <si>
    <t>12-221</t>
  </si>
  <si>
    <t>Loma Bonita-Ampliacion Tepeximilpa-</t>
  </si>
  <si>
    <t>IECM-DD14-000496/23</t>
  </si>
  <si>
    <t>Rehabilitación de los andadores 1-2-3-4-5-6</t>
  </si>
  <si>
    <t>12-222</t>
  </si>
  <si>
    <t>Lomas de Tepemecatl</t>
  </si>
  <si>
    <t>IECM-DD16-000683/23</t>
  </si>
  <si>
    <t>Pintura para fachada para toda la colonia Lomas de Tepemecatl</t>
  </si>
  <si>
    <t>12-223</t>
  </si>
  <si>
    <t>Residencial Fuentes de Cantera (U. Hab.)</t>
  </si>
  <si>
    <t>IECM-DD14-000138/23</t>
  </si>
  <si>
    <t>Impermeabilización y pintura de edificios</t>
  </si>
  <si>
    <t>12-224</t>
  </si>
  <si>
    <t>Atocpan</t>
  </si>
  <si>
    <t>IECM-DD16-000700/23</t>
  </si>
  <si>
    <t>Alarmas vecinales para Atocpan</t>
  </si>
  <si>
    <t>12-225</t>
  </si>
  <si>
    <t>Chimali</t>
  </si>
  <si>
    <t>IECM-DD19-000322/23</t>
  </si>
  <si>
    <t>Cámaras de videovigilancia para control vehicular e impermeabilización del salón de eventos, y cambio de tinaco Rotoplas de 1,100 lts.</t>
  </si>
  <si>
    <t>12-226</t>
  </si>
  <si>
    <t>La  Venta-Ampliación La Venta</t>
  </si>
  <si>
    <t>IECM-DD16-000502/23</t>
  </si>
  <si>
    <t>Cámaras para todos</t>
  </si>
  <si>
    <t>NOMBRE DEL PROYECTO</t>
  </si>
  <si>
    <t>ÁREA EJECUTORA</t>
  </si>
  <si>
    <t>NÚMERO DE CONTRATO</t>
  </si>
  <si>
    <t>NUM COMPROMISO SISTEMA</t>
  </si>
  <si>
    <t>CONTRATISTA / PROVEEDOR</t>
  </si>
  <si>
    <t>RFC</t>
  </si>
  <si>
    <t>FECHA DE INICIO DEL CONTRATO</t>
  </si>
  <si>
    <t>FECHA DE TERMINACIÓN DEL CONTRATO</t>
  </si>
  <si>
    <t>PRESUPUESTO ASIGNADO AL PROYECTO</t>
  </si>
  <si>
    <t>CONTRATADO</t>
  </si>
  <si>
    <t>AVANCE FINANCIERO EN LA EJECUCIÓN DEL
 PROYECTO
 (%)</t>
  </si>
  <si>
    <t>AVANCE EN LA EJECUCIÓN DEL
 PROYECTO
 (%)</t>
  </si>
  <si>
    <t>AHUACATITLA</t>
  </si>
  <si>
    <t>RED VECINO VIGILANTE</t>
  </si>
  <si>
    <t>RED DE ILUMINACION Y VIDEO VIGILANCIA VECINAL, A TRAVÉS DE CÁMARAS DE VIGILANCIA Y LAMPARAS SOLARE EXTERIORES.CON CARACTERÍSTICAS MÍNIMAS: CÁMARAS: LENTE ULTRA HD DE AL MENOS 2560*1440P. 4 LEDS INFRARROJO Y 4 LEDS BLANCOS PARA VISIÓN NOCTURNA DE 20 METROS DE DISTANCIA. CONEXIÓN WIFI Y CONEXIÓN ETHERNET. MONITOREO EN APLICACIÓN GRATUITA CELULAR. CONFIGURACIÓN DE ALARMA.VIGILANCIA BIDIRECCIONAL DE AUDIO/GIRO/INCLINACIÓN SIN ANGULO MUERTO. ROTACIÓN HORIZONTAL Y VERTICAL A TRAVÉS DE APLICACIÓN. USO EXTERIOR IP66. COMPATIBLE WIFI 2.4G. GRABAR 24. MEMORIA DE 128 MB INCLUIDA TIPO V10. COSTO COMERCIAL ESTIMADO /- $1,500.00. MARCAS SUGERIDAS SEEDARY, TRIXTER O KOSCHEAL SISTEMA DE ILUMINACIÓN:LAMPARA LED MÍNIMO 400 W. MÍNIMO 280 LEDS. MÍNIMO 1000 LUMENS.PANEL SOLAR INTEGRADO. 3 TIPOS DE CONTROL DE ILUMINACIÓN. A PRUEBA DE AGUA IP65 O IP665. CONTROL REMOTO DE LAMPARA. COSTO ESTIMADO /- $1,500.00. SUGERIDAS TMOSLY AVEDISTANTE O LUMOKU COSTO NO EXCEDA DE 30% 1 AÑO GARANTIA POR ESCRITO</t>
  </si>
  <si>
    <t>DIRECCIÓN GENERAL DE ADMINISTRACIÓN</t>
  </si>
  <si>
    <t>AT-2023-118</t>
  </si>
  <si>
    <t>TECHNOSOL, S.A. DE C.V.</t>
  </si>
  <si>
    <t>TEC130919KUA</t>
  </si>
  <si>
    <t>7.11.2023</t>
  </si>
  <si>
    <t>31.12.2023</t>
  </si>
  <si>
    <t xml:space="preserve">Se desconoce, revisar con al area </t>
  </si>
  <si>
    <t>AMPLIACION MIGUEL HIDALGO 2A SECC</t>
  </si>
  <si>
    <t>MODIFICACIÓN ESCALERAS CON PASAMANOS Y RESUMIDERO</t>
  </si>
  <si>
    <t>HACER ESCALERAS DE 4 METROS DE ANCHO DESCANSABLES CON PASAMANOS EN LAS DOS ORILLAS Y EN MEDIO SON 15 ESCALONES Y UN RESUMIDERO YA QUE LA GENTE QUE VIVE ARRIBA ARROJA EL AGUA CON JABÓN Y CAE EL AGUA EN LAS ESCALERAS QUE SON ANGOSTAS Y NOS RESBALAMOS Y LUEGO HAY UNA BAJADA AL FILO DE LOS ESCALONES Y UNA PENDIENTE Y NOS RESBALAMOS Y HA HABIDO ACCIDENTES GRAVES COMO FRACTURAS DE CABEZA.</t>
  </si>
  <si>
    <t>DIRECCIÓN GENERAL DE OBRAS Y DESARROLLO URBANO</t>
  </si>
  <si>
    <t>AT-DGODU-LPNO-124-23</t>
  </si>
  <si>
    <t>CONSTRUCTORA TREDOM, S.A. DE C.V.</t>
  </si>
  <si>
    <t>CTR190513PA2</t>
  </si>
  <si>
    <t>01.11.2023</t>
  </si>
  <si>
    <t>AMPLIACION MIGUEL HIDALGO 3A SECC</t>
  </si>
  <si>
    <t>ARCO TECHO</t>
  </si>
  <si>
    <t>COLOCAR ARCO TECHO EN EL PARQUE CRISTO OBRERO Y REALIZAR UNA PISTA PARA CORRER AL REDEDOR, AL ALCANCE FINANCIERO</t>
  </si>
  <si>
    <t>AT-DGODU-LPNO-138-23</t>
  </si>
  <si>
    <t>GRUPO CONSULTOR VAL, S.A. DE C.V.</t>
  </si>
  <si>
    <t>GCV991213AX7</t>
  </si>
  <si>
    <t>AMPLIACION MIGUEL HIDALGO 4A SECC</t>
  </si>
  <si>
    <t>BANQUETAS Y GUARNICIONES PARA TODA LA COLONIA</t>
  </si>
  <si>
    <t>SUSTITUCION DE GUARNICIONES Y BANQUETAS DONDE SE ENCUENTRE LA NECESIDAD</t>
  </si>
  <si>
    <t>CAMELLÓN TRANSMICIONES CENTRO RECREATIVO</t>
  </si>
  <si>
    <t>EXISTE UN CAMELLÓN QUE TIENE ÁREA VERDE Y SOLO LO UTILIZAN POCAS PERSONAS CON PERROS, EL OBJETIVO ES QUE SEA UNA ÁREA RECREATIVA PARA TODOS LOS COLONOS (ADULTS, JÓVENES, ADOLESCENTES Y NINS) PARA PODER IR A CAMINAR JUGAR Y HACER EJERCICIO. EL ÁREA VERDE SERIA PARA QUE SIGAN PASEANDO A LOS PERROS, Y EL CAMINO DE TEZONTLE SEA PARA QUE CAMINEN LAS PERSONAS ASÍ SE EVITA CAER EN ALGÚN BACHE U HOYO EN EL ÁREA VERDE. POR TAL MOTIVO SE SOLICITA QUE SE REALICE EL CAMINO CON TEZONTLE Y SE COLOQUEN EJERCITADORES Y UN JUEGO INFANTIL Y ALGUNAS BANCAS (SE ANEXA PROPUESTA DE BANCAS, EJERCITADORES, JUEGO INFANTIL Y OTROS) Y DONDE SE COLOQUE EL JUEGO INFANTIL COLOCAR MALLA CICLONICA PARA EVITAR QUE LOS NIÑOS SE SALGAN HACIA LA CARRETERA</t>
  </si>
  <si>
    <t>AT-DGODU-LPNO-139-23</t>
  </si>
  <si>
    <t>SOLUCIONES INTEGRALES PARA EL MEDIO RURAL, S.A. DE C.V.</t>
  </si>
  <si>
    <t>SIM131218RMA</t>
  </si>
  <si>
    <t>ARBOLEDAS DEL SUR</t>
  </si>
  <si>
    <t>BANQUETAS PASO FIRME</t>
  </si>
  <si>
    <t>SE DETECTA BANQUETAS QUEBRADAS POR RAICES CRECIDAS DE ARBOLES EN LA COLONIA TENIENDO EN CUENTA LA DEMANDA ALTA DE ADULTOS MAYORE DENTRO DE LA COLONIA SE REQUIEREN RAMPAS DE DISCAPACIDAD Y MEJORAMIENTO EN LAS ENTRADAS DE LAS CASAS DE ADULTOS MAYORES CON PROBLEMAS DE CAMINO. HASTA DONDE ALCANCE EL PRESUPUESTO.</t>
  </si>
  <si>
    <t>AT-DGODU-LPNO-125-23</t>
  </si>
  <si>
    <t>INGENIERIA, CONSTRUCCIONES Y MATERIALES PARA CONSTRUCCION, S.A. DE C.V.</t>
  </si>
  <si>
    <t>ICM041006NL9</t>
  </si>
  <si>
    <t>ARENAL GUADALUPE TLALPAN</t>
  </si>
  <si>
    <t>RE-ENCARPETADO COLONIA GUADALUPE</t>
  </si>
  <si>
    <t>REPERAR EL ASFALTO DE LAS CALLES DE LA COLONIA GUADALUPE, LAS CUALES PRESENTAN DAÑO CONSIDERABLE DERIVADO DEL AUMENTO VEHICULAR, EL CUAL HA OCASIONADO DIVERSOS BACHES EN TODAS LAS CALLES DE LA COLONIA. EL REENCARPETADO AYUDARÁ A MINIMIZAR EL DAÑO DE LAS CALLES Y EL TRÁNSITO ADECUADO DE PEATONES HABITANTES DE LA COLONIA Y EVITARÁ QUE SE GENEREN BACHES O SOCAVONES QUE REPRESENTAN UN RIESGO PARA TODOS LOS TRANSEÚNTES.</t>
  </si>
  <si>
    <t>AT-DGODU-LPNO-127-23</t>
  </si>
  <si>
    <t>BARQO, SUPERVISIÓN Y CONSTRUCCIÓN, S.A. DE C.V.</t>
  </si>
  <si>
    <t>BSC190614QB5</t>
  </si>
  <si>
    <t>ARENAL PUERTA TEPEPAN</t>
  </si>
  <si>
    <t>RE ENCARPETADO ASFÁLTICO DE LA CDA. DE RÍO SAN BUENAVENTURA Y C. RÍO SAN BUENAVENTURA</t>
  </si>
  <si>
    <t>QUITAR Y PONER LA CARPETA ASFÁLTICA, ASÍ COMO ES RETIRO DE ESCOMBRO AL TÉRMINO DE LOS TRABAJOS, HASTA DONDE ALCANCE EL PRESUPUESTO.</t>
  </si>
  <si>
    <t>ATOCPA SUR</t>
  </si>
  <si>
    <t>PINTADO DE FACHADAS</t>
  </si>
  <si>
    <t>SE DOTARÁ CON 10 LITRO A LAS PERSONAS QUE ASISTAN A LAS ASAMBLEAS CIUDADANAS PARA QUE PINTEN SUS FRENTE DE SUS CASA LA PINTURA TIENE QUE SER SAYER MÁGICO COLOR</t>
  </si>
  <si>
    <t>AT-2023-062 ADQ</t>
  </si>
  <si>
    <t>FERRETERÍA PORTALES, S.A. DE C.V.</t>
  </si>
  <si>
    <t>FPO5205219L4</t>
  </si>
  <si>
    <t>25.10.2023</t>
  </si>
  <si>
    <t>AYOCATITLA, ASUNCION</t>
  </si>
  <si>
    <t>CÁMARAS DE SEGURIDAD PARA CALLES SEGURAS EN COLONIA AYOCATITLA-ASUNCIÓN</t>
  </si>
  <si>
    <t>COMPRA DE CAMARAS DE SEGURIDAD CON VISIÓN NOCTURNA E INSTALACIÓN EN PUNTOS A ACORDAR. LOS PUNTOS ESTRATÉGICOS DE COLOCACIÓN SERÁN ACORDADOS EN ASAMBLEA DE VECINOS.</t>
  </si>
  <si>
    <t>BELVEDERE</t>
  </si>
  <si>
    <t>AMPLIACIÓN DE PARQUE FAMILIAR BELVEDERE PARA HABILITAR UN MÓDULO SANITARIO, CON TANQUE CISTERNA PARA AGUA, LUMINARIAS, BANCAS Y CIRCUITO PARA CAMINAR</t>
  </si>
  <si>
    <t>EL PROYECTO CONSISTE EN AMPLIAR EL PEQUEÑO PARQUE FAMILIAR BELVEDERE UNIDOS 2020 QUE SE UBICA EN CALLE ANZAR ESQUINA CARRETERA PICACHO AJUSCO JUSTO DETRÁS DE LA PRIMARIA SAÚL ANCHONDO LOZOYA, QUE CARECE DE UN MÓDULO SANITARIO NECESARIO PARA USUARIOS Y VISITANTES DEL PARQUE ESENCIALMENTE FAMILIAS, NIÑAS Y NIÑOS Y AL MISMO TIEMPO DAR CONTINUIDAD AL RESCATE DEL ÁREA VERDE DE BELVEDERE CON USO DE SUELO (ESPACIO ABIERTO Y DE EQUIPAMIENTO) Y QUE SE UBICA ENTRE CALLE PELOPONESO Y CARRETERA PICACHO AJUSCO Y ENTRE LAS CALLES ANZAR Y BECAL, JUSTO DETRÁS DE LA ZONA ESCOLAR Y DEL CENTRO COMUNITARIO BELVEDERE, AL MISMO TIEMPO CONTENER LA MANCHA URBANA ILEGAL QUE ESTA AVANZADO ACELERADAMENTE ASÍ COMO LA INSEGURIDAD. SE PROPONE LA CONSTRUCCIÓN DE UN MÓDULO SANITARIO EQUIPADO Y CONECTADO A LA RED DE DRENAJE PRINCIPAL, CON TANQUE CISTERNA DE 10, 000 LITROS PARA ALMACENAR AGUA, LUMINARIAS, BANCAS Y CIRCUITO ECOLÓGICO PARA CAMINATA (DE ACUERDO AL ALCANCE DEL PRESUPUESTO).</t>
  </si>
  <si>
    <t>BOSQUES DE TEPEXIMILPA</t>
  </si>
  <si>
    <t>PINTURA PARA FACHADAS</t>
  </si>
  <si>
    <t>SE BUSCA EL MEJORAMIENTO VISUAL DE LA COLONIA, YA QUE VARIAS CASAS SE ENCUENTRAN VANDALISADAS POR GRAFITTIS Y SE DA UN MAL ASPECTO. EL CUAL PROPICIA A ACCIONES DELICTIVAS</t>
  </si>
  <si>
    <t>AT-2023-063 ADQ</t>
  </si>
  <si>
    <t>GRUPO ADARTSE CONSTRUCCIONES Y EXPORTACIONES, S.A. DE C.V.</t>
  </si>
  <si>
    <t>GAC150306TEA</t>
  </si>
  <si>
    <t>BOSQUES DEL PEDREGAL</t>
  </si>
  <si>
    <t>MEJOR MOVILIDAD PARA NUESTROS NIÑOS, NIÑAS Y ADULTOS MAYORES</t>
  </si>
  <si>
    <t>ESCALERAS CON DESCANSOS Y JARDINERAS EN CALLE JACARANDAS ENTRE SABINOS Y CEDROS EN LA ACERA DE LAS ESCUELAS (CECILIO MIJARES POBLANO Y JARDINDE NIÑOS TINEMI), SON 120 METROS LINEALES, BARABDALES PARA PROTECCION DE LOS NIÑOS QUE ASISTEN A ESTOS PLANTELES EN TODO AL REDEDOR. RETIRO DE ESCOBRO Y CASCAJO AL REDEDOR DE LA ESCUELA.</t>
  </si>
  <si>
    <t>CALVARIO CAMISETAS</t>
  </si>
  <si>
    <t>BARANDALES</t>
  </si>
  <si>
    <t>INSTALACION DE BARANDALES O PASAMANOS</t>
  </si>
  <si>
    <t>CANTERA PUENTE DE PIEDRA</t>
  </si>
  <si>
    <t>CANTERA SEGURA: PREVENCIÓN DE POSIBLE DESPRENDIMIEMTO DE ROCAS A TRAVES DE OBRA DE REFORZAMIENTO</t>
  </si>
  <si>
    <t>ESTE PROYECTO ESTA PENSADO PARA PREVENIR ACCIDENTES POR EL DESPRENDIMIENTO DE ROCAS DEL BANCO DE PIEDRA, QUE HAY EN LAS CALLES TESOREROS, TETLAPANGAS Y QUECHOLOC, DE LOS VECINOS QUE VIVEN CERCA Y TRANSITAN POR LAS CALLES TESOREROS, QUECHOLOC Y TETLAPANGAS YA QUE PRINCIPALMENTE EN TEMPORADA DE LLUVIAS,SOL Y TEMBLORES SE GENERA UN MAYOR REBLANDECIMIENTO Y ES URGENTE SOLUCIONARLO MENDIANTE EL ANCLAJE SOBRE LA ROCA PARA GENERAR UN MAYOR SOPORTE, LECHADEADO CON CEMENTO PARA GENERAR SEGURIDAD A LOS HABITANTES</t>
  </si>
  <si>
    <t>AT-DGODU-ADO-149-23</t>
  </si>
  <si>
    <t>RICARDO SAUCEDO ALBARRÁN</t>
  </si>
  <si>
    <t>SAAR820531BI7</t>
  </si>
  <si>
    <t>27.10.2023</t>
  </si>
  <si>
    <t>CHICHICASPATL</t>
  </si>
  <si>
    <t>ADQUISICION E INSTALACION DE CALENTADORES SOLARES</t>
  </si>
  <si>
    <t>APROVECHAR LOS RAYOS DEL SOL, AHORRAR GAS EVITANDO SEGUIR CONTAMINANDO, MEJORAR LA ARMONIA FAMILIAR AL TENER UNA VIDA DIGNA. POR TAL MOTIVO PEDIMOS NOS BRINDEN UNA MARCA BUENA Y DE CALIDAD EN LOS CALENTADORES QUEREMOS MARCA GLOBAL ENERGY DE 15 TUBOS</t>
  </si>
  <si>
    <t>AT-2023-065 ADQ</t>
  </si>
  <si>
    <t>CHIMALCOYOC</t>
  </si>
  <si>
    <t>REPARACIÓN DE LA CALLE HERMANOS PINZÓN</t>
  </si>
  <si>
    <t>EL PROYECTO CONSISTE EN RETIRAR LA PIEDRA BOLA DE LA CALLE HERMANOS PINZÓN Y NIVELAR EL TERRENO Y YA ESTANDO NIVELADO NUEVAMENTE EL TERRENO OTRA VEZ SE TIENE QUE COLOCAR Y PEGAR LA PIEDRA BOLA.</t>
  </si>
  <si>
    <t>AT-DGODU-LPNO-130-23</t>
  </si>
  <si>
    <t>SERVICIOS INTEGRALES DE INGENIERIA Y ARQUITECTURA ROMA, S.A. DE C.V.</t>
  </si>
  <si>
    <t>SII070502B24</t>
  </si>
  <si>
    <t>CHIMILLI</t>
  </si>
  <si>
    <t>COLOCACIÓN DE CÁMARAS DE VIGILANCIA EN ALGUNOS LUGARES ESTRATEGICOS DE LA COLONIA</t>
  </si>
  <si>
    <t>DEBIDO A LA DELINCUENCIA SE NECESITAN CAMARAS DE VIGILANCIA. SE COLOCARÁN EN DIFERENTES PUNTOS DE LA COLONIA, ELIGIENDO A ALGUNOS VECINOS PARA QUE VIGILEN DESDE SUS CASAS. EN LAS ASAMBLEAS DECIDIREMOS EN QUE CALLES SE COLOCARÁN LAS CAMARAS. CAMARAS $6000 DVR GRABADOR DE CAMARAS DISCO DURO 1TB, CAMARAS METALICAS 2MP ALTA RESOLUCIÓN 4 CABLES DE 20 MTS. FUENTE PARA CAMARAS, INSTALACIÓN INCLUIDA Y CONFIGURACIÓN PARA VER POR CELULAR.</t>
  </si>
  <si>
    <t>CLUB DE GOLF MEXICO-SAN BUENAVENTURA</t>
  </si>
  <si>
    <t>CONTINUAR CON LA INSTALACIÓN DE LUMINARIAS TIPO LED, CON FOTOCELDAS EN LA COLONIA</t>
  </si>
  <si>
    <t>CONTINUAR CON LA INSTALACIÓN DE LUMINARIAS TIPO LED, CON FOTOCELDAS SUSTITUYENDO LAS LUMINARIAS YA EXISTENTES POR LUMINARIAS TIPO LED, CON LAS MISMAS CARACTERÍSTICAS QUE SE INSTALARON EN EL PRESUPUESTO PARTICIPATIVO 2022.</t>
  </si>
  <si>
    <t>AT-DGODU-LPNO-131-23</t>
  </si>
  <si>
    <t>VISIÓN ECOLOGICA, S.A. DE C.V.</t>
  </si>
  <si>
    <t>VEC080807T65</t>
  </si>
  <si>
    <t>COAPA 2A SECCION-RAMOS MILLAN</t>
  </si>
  <si>
    <t>REENCARPETADO DE ZACATEPEC-HUESO Y ENTRECALLES CALIPAN, TAMAZULA Y SAN MIGUELITO</t>
  </si>
  <si>
    <t>REENCARPETADO DE ZACATEPEC-HUESO DE LAS CASAS NO. 11 Y 14 HASTA EL ENTRONQUE CON CALZADA DEL HUESO, REENCARPETADO DE INGENIO CALIPAN DE INGENIO LA JOYA HASTA INGENIO ZACATEPEC, REENCARPETADO DE INGENIO TAMAZULA DE INGENIO SAN GABRIEL HASTA INGENIO ZACATEPEC, REENCARPETADO DE INGENIO SAN MIGUELITO DE INGENIO SAN GABRIEL HASTA INGENIO ZACATEPEC, HASTA DONDE ALCANCE.</t>
  </si>
  <si>
    <t>COLINAS DEL BOSQUE-LAS TORTOLAS</t>
  </si>
  <si>
    <t>CÁMARAS DE VIDEO VIGILANCIA EN MALINCHE Y TEPOZTECO</t>
  </si>
  <si>
    <t>EQUIPAMIENTO, COLOCACIÓN E INSTALACIÓN A LO LARGO DE LAS AVENIDAS PÚBLICAS Y PRINCIPALES DE COLINAS DEL BOSQUE (MALINCHE Y TEPOZTECO) CON CÁMARAS DE VIDEO VIGILANCIA IP DE ALTA RESOLUCIÓN, CON VISIÓN NOCTURNA A COLOR, DISPOSITIVOS Y CABLEADO NECESARIO PARA SU OPERACIÓN, DE MARCA IGUAL O COMPATIBLE CON EL SOFTWARE Y HARDWARE QUE OPERA ACTUALMENTE EN COLINAS DEL BOSQUE. ÉSTAS CÁMARAS ESTARÁN CONECTADAS AL SISTEMA DE VIDEO VIGILANCIA CON EL QUE YA CUENTA COLINAS DEL BOSQUE. MONITOREAR ESTAS AVENIDAS, SE PRETENDE DISMINUIR LAS INCIDENCIAS DELICTIVAS (ROBO A CASA HABITACIÓN, ROBO DE PARTES VEHICULARES Y ACOSO SEXUAL A TRANSEUNTES) LAS CUALES HAN IDO EN AUMENTO DURANTE LOS ÚLTIMOS AÑOS Y PODER PROPORCIONAR A LAS AUTORIDADES CON IMAGENES DE VIDEO, PARA DAR SEGUIMIENTO A LAS INVESTIGACIONES DE LAS AUTORIDADES COMPETENTES.</t>
  </si>
  <si>
    <t>CONDOMINIO DEL BOSQUE (FRACC)-BOSQUE DE TLALPAN</t>
  </si>
  <si>
    <t>AUMENTO DE MALLA EN BARDA PERIMETRAL</t>
  </si>
  <si>
    <t>ADQUISICION E INSTALACION DE MALLA PERIMETRAL CON LAS SIGUIENTES CARACTERISTICAS: 1425 MTS MALLA POSTES MARCOS ALAMBRE CONCERTINA CINTA POLIVINIL</t>
  </si>
  <si>
    <t>AT-2023-0120</t>
  </si>
  <si>
    <t>09.11.2023</t>
  </si>
  <si>
    <t>CONJUNTO URBANO CUEMANCO (U HAB)</t>
  </si>
  <si>
    <t>MANTENIMIENTO DE BOMBAS DE AGUA</t>
  </si>
  <si>
    <t>MANTENIMIENTO DE LAS BOMBAS DE AGUA Y SUSTITUCIÓN DE LOS MATERIALES QUE REQUIERA LA INSTALACIÓN HASTA EL ALCANCE DEL PRESUPUESTO.</t>
  </si>
  <si>
    <t>AT-2023-117</t>
  </si>
  <si>
    <t>ESTRATEGIAS, PROYECTOS, DISEÑOS Y SOLUCIONES DE VANGUARDIA, S.A. DE C.V.</t>
  </si>
  <si>
    <t>EPD210325HM9</t>
  </si>
  <si>
    <t>20.10.2023</t>
  </si>
  <si>
    <t>CRUZ DEL FAROL</t>
  </si>
  <si>
    <t>CAMBIO DE LA RED DE AGUA POTABLE DE LA CALLE CRUZ DEL FAROL</t>
  </si>
  <si>
    <t>CAMBIO DE LA RED DE AGUA POTABLE CALLE CRUZ DEL FAROL ENTRE SAN ANDRÉS HASTA EMPRESA EJIDAL HAY MUCHAS FUGAS SEGUIDO LAS ARREGLAN Y OTRA VEZ YA ESTAN. QUE SEAN LOS DOS PRESUPUESTOS PARTICIPATIVOS 2023 Y 2024 QUE TENGA ESTA OBRA, COTINUIDAD, SI LLEGARA A GANAR.</t>
  </si>
  <si>
    <t>AT-DGODU-LPNO-134-23</t>
  </si>
  <si>
    <t>OMIVAL, S.A. DE C.V.</t>
  </si>
  <si>
    <t>OMI0809106X7</t>
  </si>
  <si>
    <t>CUCHILLA DE PADIERNA</t>
  </si>
  <si>
    <t>BANQUETAS PARA CUCHILLA</t>
  </si>
  <si>
    <t>REPOSICION DE BANQUETAS DAÑADAS Y CREACION DE BANQUETAS NUEVAS ASI COMO LA CREACION DE GUARNICIONES. ESTAS BANQUETAS DEBERAN CONTAR CON RAMPAS PARA DISCAPACITADOS EN LAS INTERSECCIONES DE CALLES Y DONDE SEA NECESARIO ADECUACIONES NECESARIAS PARA BANQUETAS ECOLOGICAS Y CON ESTAMPADO LAS Y COLOR A ELEGIR POR LA COMUNIDAD</t>
  </si>
  <si>
    <t>CUILOTEPEC II</t>
  </si>
  <si>
    <t>CÁMARAS DE VIDEO VIGILANCIA</t>
  </si>
  <si>
    <t>SISTEMA DE VIDEO VIGILANCIA, COMPUTACIÓNAL CON ALARMA ,CÁMARAS IP CON DETECCIÓN DE ROSTRO,PLACAS ALARMA BÁSICA CON 18 TONOS</t>
  </si>
  <si>
    <t>CULTURA MAYA</t>
  </si>
  <si>
    <t>DEPORTE, RECREACION Y JUEGO EN CALLE CULTURA MAYA, CREACION DE ARCOTECHO EN CANCHAS</t>
  </si>
  <si>
    <t>REHABILITAR Y MEJORAR ESPACIOS QUE CUENTEN CON CANCHA DE USOS MULTIPLES, PARA BRINDAR INSTALACIONES DEPORTIVAS DE CALIDAD, FAVORECIENDO LA PRACTICA ACTIVIDAD FISICA. TAMBIEN LOGRANDO QUE CON EL TECHADO SE REALICEN LAS ACTIVIDADES SIN PROBLEMATICAS DEL CLIMA. CREACION Y COLOCACION DE ARCOTECHO QUE ABARQUE DESDE LAS GRADAS DE LAS CANCHAS HASTA EL AREA DEL GIMNASIO, COLOCACION DE ILUMINACION Y REHABILITACION DE OTRAS AREAS DENTRO DEL MISMO ESPACIO</t>
  </si>
  <si>
    <t>AT-DGODU-LPNO-136-23</t>
  </si>
  <si>
    <t>CONSTRUCCIONES AMA DEL BAJIO, S.A. DE C.V.</t>
  </si>
  <si>
    <t>CAB1110173H1</t>
  </si>
  <si>
    <t>DIAMANTE</t>
  </si>
  <si>
    <t>SEGURIDAD PARA TODOS (CON CAMARAS DE VIDEOVIGILANCIA)</t>
  </si>
  <si>
    <t>CONSISTE EN TENER SEGURIDAD EN LA COLONIA, YA QUE HAY PUNTOS QUE SON OCUPADOS POR LA DELINCUENCIA (ROBO, BEBIDAS ALCOHOLICAS, VENTA DE DROGA, LO OCUPAN DE SANITARIO Y VIOLENCIA)</t>
  </si>
  <si>
    <t>DOLORES TLALI</t>
  </si>
  <si>
    <t>ALARMAS VECINALES PARA EL BENEFICIO DE LA COLONIA</t>
  </si>
  <si>
    <t>ALARMAS SONORAS PARA PREVENIR LOS DELITOS EN LA COLONIA, LOS PUNTOS DE COLOCACION DEBERAN DE SER PROPUESTOS POR LOS VECINOS EN UNA ASAMBLEA DE SELECCION Y O DELIBERACION.</t>
  </si>
  <si>
    <t>EJIDOS DE SAN PEDRO MARTIR I (NORTE)</t>
  </si>
  <si>
    <t>LUMINARIAS LED PARA LAS CALLES DE EJIDOS DE SAN PEDRO MARTIR</t>
  </si>
  <si>
    <t>COLOCACIÓN DE LUMINARIAS LED EN CALLES Y TRAMOS MÁS OSCUROS DE LA UNIDAD TERRITORIAL PARA EVITAR EN LA MEDIDA DE LO POSIBLE ASALTOS, ROBOS A CASAS HABITACIÓN Y MEJORAR LA SEGURIDAD DE TODOS. LAS LAMPARAS QUE SE SOLICITAN SON LED DE 150 WATTS CON POSTE DE 6M DE ALTO. PARA SELECCIÓNAR LOS PUNTOS A INSTALAR LAS LUMINARIAS SE REALIZARÁ UN RECORRIDO Y EN ASAMBLEA SE DEFINIRÁN LOS PUNTOS A INSTALAR.</t>
  </si>
  <si>
    <t>EL ARENAL</t>
  </si>
  <si>
    <t>REENCARPETADO EN LA CALLE MOCTEZUMA DESDE CALLE PROL. MOCTEZUMA HASTA 3A CDA DE MOCTEZUMA</t>
  </si>
  <si>
    <t>EL PROYECTO CONSISTE EN MEJORAR ESTA CALLE YA QUE TIENE DEMASIADOS BACHES</t>
  </si>
  <si>
    <t>EL DIVISADERO</t>
  </si>
  <si>
    <t>ARREGLO DE BANQUETAS Y PAVIMENTACION DE LAS CALLES MIRADOR 2 Y RETORNO DE MIRADORES</t>
  </si>
  <si>
    <t xml:space="preserve">LA RECUPERACION Y HECHURA DE BANQUETAS EN LAS CALLES DE RETORNO DE MIRADORES Y MIRADOR 2 ASI COMO PAVIMENTACION CON ASFALTO DE LAS MISMAS. </t>
  </si>
  <si>
    <t>AT-DGODU-ADO-152-23</t>
  </si>
  <si>
    <t>GRUPO ADARTSE CONSTRUCCIONES Y EXPORTACIONES , S.A. DE C.V.</t>
  </si>
  <si>
    <t>EL ZACATON</t>
  </si>
  <si>
    <t>APLANADO DE FACHADAS CON CEMENTO Y/ O. PINTADO DE FACHADAS QUE LO REQUIERAN, SE HARA UN RECORRIDO POR LOS DOMICILIOS PARA VER QUE CASAS LO NECESITAN Y MEDIANTE ASAMBLEA CON LOS VECINOS SE DECIDIRA LA FORMA DE APLICACIÓN.</t>
  </si>
  <si>
    <t>AT-DGODU-ADO-154-23</t>
  </si>
  <si>
    <t>EMILIO PORTES GIL PEMEX PICACHO (U HAB)</t>
  </si>
  <si>
    <t>CREAR UN ÀREA ACORDE A LA EDAD DEL DESARROLLO DE LOS INFANTES CAMBIANDO EL MOBILIARIO DE RECREACIÒN POR UNO SEGURO Y APTO PARA PERSONAS CON CAPACIDADES DIFERENTES E INFANTES CON CAPACIDADES OPTIMAS, EL ÀREA SE UBICA AL CENTRO DEL CONDOMINIO LLAMADA LA AMIBA EN LA ACTUAL ÀREA DE JUEGOS INFANTILES PARA NIÑOS</t>
  </si>
  <si>
    <t>EX HACIENDA SAN JUAN DE DIOS</t>
  </si>
  <si>
    <t>CALENTADORES SOLARES MATERIALES: CON CELDAS SOLARES DE VIDRIO, BASES DE ACERO INOXIDABLE Y CONEXIONES DE TUBERIA DE TUBO PLUS, PARA DARLE CONTINUIDAD A LA PRIMERA ETAPA QUE SE LLEVÓ EN ALGUNAS CALLES. EL PADRÓN DE PERSONAS BENEFICIARIAS SE DEFINIRÁ EN ASAMBLEA CIUDADANA. HASTA DONDE ALCANCE EL PRESUPUESTO.</t>
  </si>
  <si>
    <t>FLORESTA-PRADO-VERGEL COAPA</t>
  </si>
  <si>
    <t>REPARACIÓN DE CIRCUITO DE CAMARAS HIKVISION EXISTENTE EN LA COLONIA PRADO COAPA E INSTALACIÓN DE 26 NUEVAS CAMARAS MARCA HIKVISION, CON CARACTERISTICAS IP´, 5 MEGA PIXELES, CON ENTRADA Y SALIDA DE AUDIO Y DE ALARMA CON LA INTENCIÓN DE CREAR UN SISTEMA DE SEGURIDAD PERIMETRAL, ASÍ COMO 02 CAMARAS DE LECTOR DE MATRICULAS VEHICULARES DENOMINADAS LPR. CAMARAS QUE POR SU CARACTERISTICAS, MAS REPETIDORES DE SEÑAL, PERMITEN LA INTERCONEXION INALAMBRICA, PERMITIENDO CON ELLO GENERAR UNA RED INTEGRAL SIN NECESIDAD DE CABLEADO, TODO A INSTALARSE EN CALLES DE PRADO COAPA 1A SECCIÓN POR OTRO LADO, EN CUANTO A JUEGOS PARA NIÑOS, LA CREACIÓN DE UN AREA DE RECREACIÓN INFANTIL CON JUEGOS, EJ. RESBALADILLA, COLUMPIO, ETC..., EN EL PARQUE CAPULIN EN PRADO COAPA 1A SECCIÓN.</t>
  </si>
  <si>
    <t>UNIDADES HABITACIONALES DE TENORIOS</t>
  </si>
  <si>
    <t>(SUSTITUCIÓN DE TUBERÍA, CONEXIONES, MANTENIMIENTO Y SUSTITUCIÓN DE VÁLVULAS Y REPARACIÓN DE CISTERNA), EL SISTEMA DE RED HIDRÁULICA DE AGUA POTABLE TIENE UNA EDAD DE 38 AÑOS APROXIMADAMENTE, HA SOPORTADO LOS SISMOS DE 1985 Y 2017, SIN EMBARGO DE ESTE ÚLTIMO SISMO HA TRAIDO COMO CONSECUENCIA LA FRACTURA DE ALGUNAS PARTES DE LA RED, POR LO QUE SE HAN HECHO REPARACIONES INDISPENSABLES PARA SU FUNCIONAMIENTO, SIN EMBARGO POR SU EDAD Y POSIBLES DAÑOS NO VISIBLES, RESULTA NECESARIA SU SUSTITUCIÓN POR MATERIALES MODERNOS, QUE PERMITAN UN MAYOR RANGO DE VIDA UTIL Y QUE TRAIGA BENEFICIOS PARA LA POBLACION, YA QUE AL NO HABER FUGAS DE AGUA, NO SOLO EN LA UNIDAD HABITACIONAL DE TENORIOS 224, SINO EN TODA LA UNIDAD TERRITORIAL SERÁ BENEFICIADA, DESDE LUEGO QUE SE DEBERÁ SUSTITUIR LAS CONEXIONES EN MAL ESTADO, SINO QUE TAMBIÉN DAR MANTENIMIENTO Y EN SU CASO SUSTITUIR LAS 10 VALVULAS DEL SISTEMA Y REPARACION POR POSIBLES GRIETAS Y FILTACIONES DE LA CISTERNA. HASTA DONDE ALCANCE EL PRESUPUESTO.</t>
  </si>
  <si>
    <t>AT-DGODU-LPNO-132-23</t>
  </si>
  <si>
    <t>DESARROLLO ECO-INDUSTRIAL MEXICANO, S.A. DE C.V.</t>
  </si>
  <si>
    <t>DEI000413EZ7</t>
  </si>
  <si>
    <t>FOVISSSTE SAN PEDRO MARTIR (U HAB)</t>
  </si>
  <si>
    <t>EL PROYECTO NOMINADO BARDA DE PIEDRA EXTERIOR DE LA UNIDAD HAB, CONSISTE EN ELEVAR LA BARDA DE PIEDRA DE CANTERA, HASTA 1 METRO 60 CENTIMETROS DE ALTURA, ESTE CON EL FIN DE PREVENIR ALGÚN ACCIDENTE MAYOR DENTRO DE MUESTRA UNIDAD TERRITORIAL, YA QUE HAN HABIDO AUTOS QUE SE HAN IMPACTADO EN LA MALLA Y UN PAR DE ELLOS HAN CAÍDO DENTRO DE NUESTRA UNIDAD Y PARA SEGURIDAD DE NUESTROS VECINOS QUE AHÍ VIVEN. HASTA EL ALCANCE PRESUPUESTAL.</t>
  </si>
  <si>
    <t>AT-DGODU-LPNO-141-23</t>
  </si>
  <si>
    <t>JOSADAN CONSTRUCCIONES Y SUMINISTROS, S.A. DE C.V.</t>
  </si>
  <si>
    <t>JCS181121JK3</t>
  </si>
  <si>
    <t>FRESNO</t>
  </si>
  <si>
    <t>COMPRA E INSTALACION DE CAMARAS DE VIDEOVIGILANCIA EN PUNTOS ESTRATEGICOS FALTANTES DE LA COMUNIDAD, IDENTIFICADOS COMO PUNTOS DE RIESGO, PARA USO EXTERIOR</t>
  </si>
  <si>
    <t>FUENTES BROTANTES MIGUEL HIDALGO (U HAB)</t>
  </si>
  <si>
    <t>SUSTITUCION DE TUBERIA GALVANIZADA Y MANGUERA POR TUBERIA DE POLIETILENO DE ALTA DENSIDAD DEL MISMO DIAMETRO, ASI COMO LA SUSTITUCION DE VALVULAS, COLOCANDO UNA VALVULA DE POLIETILENO DE CONTROL ANTES DEL ACCESO AL CUADRO DE MEDIDORES. SE REALIZARA EL RETIRO DE ADOCRETO, ADOPASTO, O CONCRETO, EXCAVACION DE ZANJA, RETIRO DE TUBERIA VIEJA E INSTALACION DE TUBERIA NUEVA, COLOCANDO LLAVES Y VALVULAS PRUEBA HIDROSTATICA, RELLENO Y COLOCACION DE ADOCRETO, ADOPASTO Y/O CONCRETO, A REALIZARSE EN LA SIGUIENTE MANZANA Y BLOQUE, EQUILIBRANDO EL PRESUPUESTO ENTRE MANZANAS Y BLOQUES AL 50%, HASTA DONDE ALCANCE LA SUFICIENCIA PRESUPUESTAL</t>
  </si>
  <si>
    <t>FUENTES Y PEDREGAL DE TEPEPAN</t>
  </si>
  <si>
    <t>CONTINUAR CON LA SUSTITUCIÓN DE LA RED DE AGUA POTABLE EN LA CALLE FUENTE TRUM, DESDE EL TÉRMINO DE LA OBRA REALIZADA CON EL PRESUPUESTO PARTICIPATIVO 2022, ESTO ES FRENTE AL LOTE 10 DE LA MANZANA 9 POR LA CALLE FUENTE TRUM HASTA ELFINAL DE ESTA CALLE Y CONTINÚA CON LA CDA. FUENTE TRUM. SE COLOCARÁ UNA VÁLVULA EN LA ESQ. DE LA CALLE FUENTE TRUM Y FUENTE LIANTE. EN TODO EL TRAMO QUE SE COLOQUE LA NUEVA TUBERÍA SE REALIZARÁN LAS CONEXIONES DE AGUA HACIA LAS CASAS SIEMPRE QUE ACREDITEN EL PAGO DE AGUA.</t>
  </si>
  <si>
    <t>AT-DGODU-LPNO-133-23</t>
  </si>
  <si>
    <t>GRUPO ADARTSE COSNTRUCCIONES Y EXPORTACIONES , S.A. DE C.V.</t>
  </si>
  <si>
    <t>FUENTES DEL PEDREGAL</t>
  </si>
  <si>
    <t>REHABILITACION DE LA FUENTE INTEGRADA POR 3 TORRES CONSISTE EN: 1°) RETIRAR TODO EL MATERIAL QUE RECUBRE LAS 3 TORRES 2°) ANALISIS PREVIO DE CORROSION DE LA ESTRUCTURA METALICA PARA SU REFUERZO CON VARILLAS, SOLERAS, ETC. 3°) TAPAR LA ESTRUCTURA REFORZADA CON MATERIALES LIGEROS PARA USO INTEMPERIE COMO DUROK 4°) RESANA Y PINTURA DE LAS ESTRUCTURAS (LAS 3 TORRES) 5°) FABRICAR 2 ALCANTARILLAS CON SUS DESFOGUES HACIA EL PARQUE 6°) REPARACION DEL REDONDEL, PISO Y GUARNICIONES INTERNAS PARA LOS AÑOS 2023 Y 2024</t>
  </si>
  <si>
    <t>AT-DGODU-ADO-147-23</t>
  </si>
  <si>
    <t>ARQUITECTURA Y DISEÑO FERDY LAND, S.A. DE C.V.</t>
  </si>
  <si>
    <t>ADF200813LN3</t>
  </si>
  <si>
    <t>GRANJAS COAPA</t>
  </si>
  <si>
    <t>CONSTRUCCIÓN DE SALÓN DE USOS MÚLTIPLES DENTRO DE LA UNIDAD HABITACIONAL CAFETALES 140 EN GRANJAS COAPA, A UN COSTADO DE LA CASETA DE VIGILANCIA CONTAMOS CON UNA SUPERFICIE DE SUELO FIRME CON DIMENSIONES DE 15 X 4 METROS / 60 M2, PARA REALIZAR LA CONSTRUCCIÓN CON MATERIAL DE LADRILLO CON VENTANAS, QUE INCLUYA BAÑOS, COCINETA Y CONEXIONES ELÉCTRICAS CONECTADAS A LA CASETA DE VIGILANCIA, DE GAS, CON DRENAJE Y LUZ. HASTA DONDE ALCANCE EL PRESUPUESTO.</t>
  </si>
  <si>
    <t>GRANJAS COAPA ORIENTE</t>
  </si>
  <si>
    <t>PODA DE ÁREAS Y COLOCACIÓN DE JARDINERAS CON PLANTAS NATIVAS DEL LUGAR HASTA DONDE ALCANCE EL PRESUPUESTO, EN LAS CALLES SAUZALES, PINARES Y PERALES</t>
  </si>
  <si>
    <t>HACIENDA SAN JUAN-RINCON DE SAN JUAN</t>
  </si>
  <si>
    <t>SE COLOCARÁN 40 CÁMARAS DE VIDEOVIGILANCIA REPARTIDAS EN TODA LA COLONIA Y CON CENTRAL DE MONITOREO, ESTE PROYECTO TIENE COMO FINALIDAD EL AUMENTO DE LA SEGURIDAD DE NUESTRA COLONIA. PROYECTANDO UN NIVEL DE DISUASIÓN Y SEGURIDAD MÁS ALTO PARA LAS PERSONAS QUE VIVEN Y QUE VISITAN LA COLONIA, PARA EVITAR ASÍ LA COMISIÓN DE DELITOS, COMO ES EL ROBO A MANO ARMADA, ROBO A CASA HABITACIÓN, ROBO DE AUTOPARTES, ENTRE OTROS ACTOS DELICTIVOS. EN EL 2023 SE INSTALARÁN 20 CÁMARAS Y EN EL 2024 SE INSTALARÁN LAS OTRAS 20, HASTA DONDE ALCANCE EL PRESUPUESTO. EN LOS ANEXOS SE VERÁN LAS UBICACIONES Y CARACTERÍSTICAS ESPECÍFICAS DE LAS CÁMARAS, ASÍ COMO DE LA CENTRAL DE MONITOREO.</t>
  </si>
  <si>
    <t>HEROES DE 1910</t>
  </si>
  <si>
    <t>ADQUIRIR Y COLOCAR CÁMARAS DE VIDEO VIGILANCIA EN ZONAS DE MAYOR INDICE DE INSEGURIDAD. LAS ZONAS DE MAYOR INSEGURIDAD SE ELEGIRAN EN LA ASAMBLEA DE INFORMACIÓN Y SELECCIÓN</t>
  </si>
  <si>
    <t>HUESO PERIFERICO-ISSSFAM NO. 7 (U HABS)</t>
  </si>
  <si>
    <t>REENCARPETADO</t>
  </si>
  <si>
    <t>SE SOLICITA REENCARPETAMIENTO INICIANDO POR PERIFÉRICO SUR 7680 JUNTO A LA MARINA, CONTINUANDO EN DIRECCIÓN NORTE HASTA DONDE ALCANCE EL PRESUPUESTO, CONSIDERANDO LA NIVELACIÓN DE BROQUELES Y REJILLAS</t>
  </si>
  <si>
    <t>IGNACIO CHAVEZ (U HAB)</t>
  </si>
  <si>
    <t>COLOCACIÓN DE CÁMARAS DE VIGILANCIA EN PASILLOS, AREAS COMUNES, JUEGOS, CANCHAS Y JARDINES</t>
  </si>
  <si>
    <t>EN UN CIRCUITO CERRADO DE TELEVISIÓN PARA VIGILANCIA Y SEGURIDAD DE LA UNIDAD HABITACIONAL IGNACIO CHAVEZ, HASTA DONDE ALCANCE EL PRESUPUESTO</t>
  </si>
  <si>
    <t>07.11.2023</t>
  </si>
  <si>
    <t>ISIDRO FABELA I (PONIENTE)</t>
  </si>
  <si>
    <t>EL PROYECTO CONSISTE EN DAR MAS SEGURIDAD A LA COMUNIDAD</t>
  </si>
  <si>
    <t>ISIDRO FABELA (AMPL)</t>
  </si>
  <si>
    <t>RECONSTRUCCIÓN DE ESCALERAS Y MEJORAMIENTO A TRAVÉS DE LA LA COLOCACIÓN DE NUEVOS PERALTES, ASÍ COMO SU BALIZAMIENTO. ENTRE CALLE BENITO JUAREZ Y PARQUE JOSE SALCEDO. RETIRAR Y REMPLAZAR JARDINERA POR UN MURETE O MURO DE CONTENCIÓN. FRENTE A LA JARDINERA SE ENCUENTRA UN MURETE FRACTURADO POR LO QUE SE POPONE LA COLOCACIÓN DE UN CASTILLO PARA REFORZARLO. EN LA ESCALERA CONTIGUA FRENTE AL ALTAR HAY UN MURETE DERRUMBADO, POR LO QUE SE PROPONE LA COLOCACIÓN DE UN NUEVO MURETE, ADEMÁS DE LA COLOCACIÓN DEL BARANDAL DE METAL QUE TAMBIÉN FUE RETIRADO.</t>
  </si>
  <si>
    <t>ISSSFAM NO. 1 (U HAB)-VILLA TLALPAN</t>
  </si>
  <si>
    <t>PINTURA EN FACHADA DE EDIFICIOS, GUARNICIONES, JUEGOS INFANTILES, BALIZAMIENTO, TANQUE ELEVADO, CASETA DE VIGILANCIA.</t>
  </si>
  <si>
    <t>AT-2023-113</t>
  </si>
  <si>
    <t>JARDINES COAPA-BELISARIO DOMINGUEZ</t>
  </si>
  <si>
    <t>LEVANTAR CARPETA ASFÁLTICA EXISTENTE Y COLOCAR LA NUEVA CARPETA ASFÁLTICA</t>
  </si>
  <si>
    <t>JARDINES DE SAN JUAN</t>
  </si>
  <si>
    <t>SE SOLICITAN TINACOS TIPO CISTERNA COLOCADOS EN DIFERENTES PUNTOS DENTRO DE LA COLONIA, LOS CUALES TENDRÁN TODO EL SISTEMA DE CAPTACIÓN DE AGUA PLUVIAL. LOS LUGARES SE DECIDIRAN EN ASAMBLEA.</t>
  </si>
  <si>
    <t>AT-2023-066-ADQ</t>
  </si>
  <si>
    <t>LUNZAM DE MEXICO SA DE CV</t>
  </si>
  <si>
    <t>LME081212K3A</t>
  </si>
  <si>
    <t>26.10.2023</t>
  </si>
  <si>
    <t>JARDINES DEL AJUSCO</t>
  </si>
  <si>
    <t>COLOCACION DE UN CERCO ELECTRICO DE SEGURIDAD PARA TODO EL PERIMETRO QUE CORRE, SINSNCHE, MAYAPAN, SEMAHIL, TICUL, PALAVON, VILAKAN, TIZIMIN, YABUKUL, BACALAR, TELCHAC HASTA SANACAT. ANEXO MAPA</t>
  </si>
  <si>
    <t>FERRETERIA PORTALES, S.A. DE C.V.</t>
  </si>
  <si>
    <t>9.11.2023</t>
  </si>
  <si>
    <t>JARDINES EN LA MONTAÑA</t>
  </si>
  <si>
    <t>MANTENIMIENTO Y REPARACION DE TODO EL ADOQUIN DE LA LATERAL DE PICACHO AJUSCO HASTA CAMINO A SANTA TERESA</t>
  </si>
  <si>
    <t>AT-DGODU-ADO-148-23</t>
  </si>
  <si>
    <t>COMERCIALIZADORA KD S.A. DE C.V.</t>
  </si>
  <si>
    <t>CKD030428TG1</t>
  </si>
  <si>
    <t>JUVENTUD UNIDA</t>
  </si>
  <si>
    <t>PRINCIPALES CARACTERISTICAS: SE SOLICITA LA SUSTITUCION DE TUBERIA A 4 DE DIAMETRO DE MATERIAL TIPO POLIURETANO DE ALTA DENSIDAD (PEAD) DEL TUBO QUE ALIMENTA LAS TOMAS DOMICILIARIAS SUSTITUYENDO LOS TUBOS QUE SE ENCUENTREN EN SERVICIO DE 2 O 3, SUSTITUCION DE VALVULAS QUE SE ENCUENTREN EN MAL ESTADO DEBIDO AL DESGASTE POR USO O SU MANTENIMIENTO SEGUN SEA EL CASO, CAMBIO DE TOMAS DOMICILIARIAS A MATERIAL TIPO PEAD Y LLAVES DE MATERIAL TIPO BRONCE. ACTIVIDADES PREVISTAS EN EL PROYECTO: OBRA CIVIL (INTERVENCION DEL PAVIMENTO O CEMENTO SEGUN SEA EL CASO, EXCAVACION DE SANJA PARA SUSTITUCION DE TUBERIA INSTALACION DE NUEVA TUBERIA, PRUEBAS HIDROSTATICAS, COMPACTACION DE SUELO, CAMA DE ARENA Y TEPETATE, REPARACION DE CINTA ASFALTICA Y DE BANQUETAS. IMPORTANTE: LA SUSTITUCION DE LA TOMA DOMICILIARIA SE SOLICITA HASTA EL INICIO DEL CUADRO DEL MEDIDO DE AGUA.</t>
  </si>
  <si>
    <t>AT-DGODU-ADO-150-23</t>
  </si>
  <si>
    <t>OBRAS CIVILES FARRET ASOCIADOS, S.A. DE C.V.</t>
  </si>
  <si>
    <t>OCF060623E85</t>
  </si>
  <si>
    <t>BARRIO LA LONJA</t>
  </si>
  <si>
    <t>EL OBJETIVO DE ESTE PROYECTO ES QUE LA CALLE DE PROLONGACION IZTACCIHUATL CUENTE CON UNA MEJOR INFRAESTRUCTURA VIAL, PROPORCIONANDO LAS CONDICIONES ADECUADAS DE TRANSITABILIDAD QUE PERMITA MAYOR SEGURIDAD EN EL FLUJO VEHICULAR Y PEATONAL. EN CASO DE RESTAR PRESUPUESTO COMPLETAR EL TRAMO FALTANTE EN IZTACCIHUATL (CALLEJON)</t>
  </si>
  <si>
    <t>AT-DGODU-LPNO-129-23</t>
  </si>
  <si>
    <t>FRANCISCO JORGE GENCHI</t>
  </si>
  <si>
    <t>JOGF700818IU7</t>
  </si>
  <si>
    <t>31.12..2023</t>
  </si>
  <si>
    <t>LA FAMA</t>
  </si>
  <si>
    <t>COLOCAR EN LAS CALLES DE LA COLONIA LA FAMA CONCRETO HIDRAULICO</t>
  </si>
  <si>
    <t>LA GUADALUPANA</t>
  </si>
  <si>
    <t>EL CONTEXTO INMEDIATO DONDE SE PRETENDE REALIZAR EL PROYECTO PRESENTA DIVERSOS PROBLEMAS LA CALLE ?CERRADA DEL ARCO? Y ?CALLE CERRADA 29 DE SEPTIEMBRE? SE ENCUENTRAN SIN PAVIMENTAR, MOTIVO POR EL CUÁL SE DIFICULTA EL ACCESO PEATONAL Y VEHICULAR, ADEMÁS DE LA PRESENCIA DE BACHES, ZANJAS, ESCOMBRO, CASCAJO, ASÍ COMO FRAGMENTOS DE METALES, MADERA Y PLASTICO QUE ATENTAN CONTRA LA SALUD DE LOS TRANSEUNTES. POR ELLO, SE REQUIERE DE ACCIONES PARA MEJOR LA COMUNICACIÓN PEATONAL Y VEHICULAR, CON LA PAVIMENTACIÓN DE 261.23M DE LARGO POR 6M DE ANCHO EN LAS CALLES ?CERRADA DEL ARCO? Y ?CERRADA 29 DE SEPTIEMBRE?, COLONIA GUADALUPANA, PUEBLO SAN MIGUEL TOPILEJO, ALCALDÍA TLALPAN, CIUADAD DE MÉXICO. ESTAS ACCIONES PERMITIRÁN, DE MANERA SIMULTÁNEA, CONTAR CON MEJORES CONDICIONES PARA LA AFLEUNCIA DEL TRANSEUNTE EN LAS CALLES MENCIONADAS ANERIORMENTE, CON EL OBJETIVO DE GARANTIZAR CALLES PÚBLICAS, SEGURAS Y ACCESIBLES A LA COMUNIDAD.</t>
  </si>
  <si>
    <t>LA JOYA</t>
  </si>
  <si>
    <t>ADQUISICION E INSTALACION DE LUMINARIAS PARA ALUMBRADO PUBLICO INCLUYENDO MATERIALES, MANO DE OBRA, HERRAMIENTA Y EQUIPO NECESARIO PARA SU CORRECTA COLOCACION Y OPERACION</t>
  </si>
  <si>
    <t>LA LIBERTAD - IXTLAHUACA</t>
  </si>
  <si>
    <t>EL PROYECTO CONSISTIRIA EN LA PAVIMENTACIÓN CON MATERIÁLES DE CONCRETO EL CUAL CONSISTE EN MATERIALES CEMENTO GRIS, ARENA Y GRAVA.</t>
  </si>
  <si>
    <t>AT-2023-081 ADQ</t>
  </si>
  <si>
    <t>SERVICIOS INTEGRALES DE INGENIERÍA Y ARQUITECTURA ROMA, S.A. DE C.V.</t>
  </si>
  <si>
    <t>10.11.2023</t>
  </si>
  <si>
    <t>LA MAGDALENA PETLACALCO (PBLO)</t>
  </si>
  <si>
    <t>LEVANTAR UNA BARDA DE 2.5 METROS DE ALTURA (COMO LO INDICA LA LEY DE PANTEONES) EN TODO EL PERÍMETRO DEL NUEVO ESPACIO ASIGNADO POR LA COMUNIDAD PARA EL PANTEÓN, HASTA DONDE ALCANCE EL PRESUPUESTO.</t>
  </si>
  <si>
    <t>AT-DGODU-ADEX-144-23</t>
  </si>
  <si>
    <t>CORPORATIVO COMERCIAL ACIG, S.A. DE C.V.</t>
  </si>
  <si>
    <t>CCA161130Q6A</t>
  </si>
  <si>
    <t>LA PALMA</t>
  </si>
  <si>
    <t>ADQUIRIR NUEVAS LUMINARIAS PARA SUSTITUIR EL VIEJO ALUMBRADO DE TODA LA DEMARCACIÓN TERRITORIAL, ES INDISPENSABLE ADQUIRIR ALUMBRADO DE TECNOLOGÍA LED PARA VÍAS SECUNDARIAS CON EL FIN DE TENER CALLES MEJOR ILUMINADAS PARA PREVENIR LA VIOLENCIA HACIA LAS NIÑAS Y NIÑOS Y MUJERES DE LA COLONIA, ESTO POR LA ALERTA DE GÉNERO EN LA CIUDAD Y DE ESTÁ MANERA GARANTIZAR UNA MAYOR SEGURIDAD PARA LOS HABITANTES DE LA COLONIA Y MÁS PERSONAS QUE POR AQUÍ TRANSITAN, ES MEJOR TENER CALLES BIEN ALUMBRADAS PARA SENTIRNOS SEGUROS PARA IR A NUESTRAS ACTIVIDADES ACADÉMICAS Y SOCIALES, ES POR ELLO QUE REQUERIMOS TECNOLOGÍA LED DE 100W EN CADA UNO DE LOS POSTES DE LAS CALLES DE LA COLONIA LA PALMA. SE ANEXAN DOS TIPOS DE MODELOS Y MARCAS DE LUMINARIAS LED.</t>
  </si>
  <si>
    <t>LA PRIMAVERA</t>
  </si>
  <si>
    <t>CONSISTE EN LA COLOCACION DE CAMARAS DE VIDEOVIGILANCIA EN DISTINTOS PUNTOS DE TODA LA COLONIA, LAS CAMARAS SE COLOCARAN EN LAS FACHADAS EXTERIORES DE LOS VECINOS, CON LA FINALIDAD DE PREVENIR DELITOS Y ASI MANTENER SEGURA A TODA NUESTRA COMUNIDAD. LA UBICACION DE LAS CAMARAS SERA DESIGNADA POR LOS VECINOS.</t>
  </si>
  <si>
    <t>LA TORTUGA XOLALPA-HCO COLEGIO MILITAR</t>
  </si>
  <si>
    <t>COLOCACION DE ADOCRETO INICIANDO EN CAMINO REAL AL AJUSCO ESQUINA LA TORTUGA, CONTINUANDO EN CALLE CERRADA DE CAMINO REAL AL AJUSCO, PARA CONCLUIR CON EL RESTO DE LAS CALLES DE LA UNIDAD TERRITORIAL. PARA QUE LA CALLE TENGA UNA MAYOR FLUIDEZ DE TRANSITO Y LAS PERSONAS TENGAN MAYOR SEGURIDAD AL TRANSITAR POR DICHAS CALLES. HASTA DONDE ALCANCE EL PRESUPUESTO.</t>
  </si>
  <si>
    <t>LOMAS ALTAS DE PADIERNA SUR</t>
  </si>
  <si>
    <t>EL PRESENTE PROYECTO TIENE POR OBJETIVO LA REHABILITACIÓN DE BANQUETAS Y EL EMBELLECIMIENTO DE LA IMAGEN URBANA DE NUESTRA UNIDAD TERRITORIAL, UTILIZANDO MATERIALES AMIGABLES CON EL MEDIO AMBIENTE COMO EL ADOQUIN, PIEDRA VOLCÁNICA, CANTERA, SERÁ OBLIGATORIA LA COLOCACIÓN DE FLORA PREFERENTEMENTE ENDÉMICA DE LA CIUDAD DE MÉXICO, CON LA FINALIDAD DE AYUDAR A QUE EL CICLO DEL AGUA SIGA SU CURSO NATURAL Y LLEGUE A LOS MANTOS ACUÍFEROS. PUNTOS A CONSIDERAR PARA QUE LA BANQUETA O EL ESPACIO SEA REHABILITADO NO HABER SIDO BENEFICIADO CON PRESUPUESTOS PARTICIPATIVOS ANTERIORES ,QUE LA BANQUETA SE ENCUENTREN EN MAL ESTADO, SE DEBATIRÁ EN EL GRUPO ENLACE VECINAL LOS BENEFICIARIOS Y CONTAR CON MÁS DEL 90? ASISTENCIAS EN ASAMBLEAS ORGANIZADAS POR EL IECM. ANEXO DOCUMENTO CON LAS ESPECIFICACIONES GENERALES DEL PROYECTO ASÍ COMO DE LA ENTREGA DEL MISMO.</t>
  </si>
  <si>
    <t>LOMAS DE CUILOTEPEC</t>
  </si>
  <si>
    <t>ADQUIRIR E INSTALAR CÁMARAS DE VIDEO VIGILANCIA PARA LA COLONIA LOMAS DE CUILOTEPEC. SE COLOCARÁN LAS CÁMARAS EN LUGARES DE MAYOR ÍNDICE DELICTIVO O BIEN SE DECIDIRÁ EN LA ASAMBLEA DE INFORMACIÓN Y SELECCIÓN DONDE SE INSTALARÁN.</t>
  </si>
  <si>
    <t>AMPLIACION LOMAS DE PADIERNA</t>
  </si>
  <si>
    <t>RASTRILLADO Y COLOCACION DE CONCRETO HIDRAULICO CON MALLA Y CEPILLADO DE CALLE AMATITAN DESDE CALLE TOMALAN A TOPAR CON PARED</t>
  </si>
  <si>
    <t>AT-DGODU-ADEX-142-23</t>
  </si>
  <si>
    <t>URBANIZACIONES E INGENIERIA EPSYLON, S.A. DE C.V.</t>
  </si>
  <si>
    <t>UEI110324RS7</t>
  </si>
  <si>
    <t>LOMAS DE TEXCALATLACO</t>
  </si>
  <si>
    <t>PARA LA COMUNIDAD (NO INDIVIDUAL). SE SOLICITAN CÁMARAS DE VIDEO VIGILANCIA DE ALTA SEGURIDAD CON ALTA RESOLUCIÓN Y MEMORIA PARA GUARDAR CUANDO MENOS 2 SEMANAS CON MONITOR DE CHECADO Y WIFI ESTO ES PORQUE HA AUMENTADO LA DELINCUENCIA EN NUESTRA COLONIA Y EN LAS CALLES ALEDAÑAS (HA HABIDO VARIOS CASOS DE ASALTO Y ASESINATO EN LA ZONA). QUEREMOS APOYAR A LAS AUTORIDADES DE TLALPAN CON LA VIGILANCIA Y SEGURIDAD DE NUESTRAS COLONIAS.</t>
  </si>
  <si>
    <t>LOMAS DEL PEDREGAL</t>
  </si>
  <si>
    <t>REENCARPETADO DE LA CALLE ICAICHE Y COLOCACIÓN DE 2 TOPES DONDE SEAN MÁS NECESARIOS, EL REENCARPETADO SE INICIARÁ DE LA PARTE MÁS DAÑADA DE LA CALLE A HASTA ALCANCÉ FINANCIERO</t>
  </si>
  <si>
    <t>LOMAS HIDALGO</t>
  </si>
  <si>
    <t>CONSISTE EN INSTALAR POSTES SOLARES DE LED , PANEL SOLAR, BATERÍAS DE CICLO PROFUNDO, CON GABINETE, CONTROLADOR DE CARGA LUMINARIA LED O DE INDUCCIÓN MAGNÉTICA, Y POSTE DE ACERO, EN CALLES DE ALTO INDICE DELICTIVO, SE REQUIERE CUBRIR CON URGENCIA ESA NECESIDAD POR SEGURIDAD DE CADA UNO DE LOS HABITANTES, CON ESTOS TIPOS DE POSTES AUMENTARA LA SEGURIDAD DEL DESARROLLO CON UNA ILUMINACIÓN DE MAYOR CALIDAD.</t>
  </si>
  <si>
    <t>LOS ENCINOS</t>
  </si>
  <si>
    <t>CÁMARAS DE VIDEOVIGILANCIA QUE SE COLOCARÁN EN LUGARES ESTRATÉGICOS QUE SE COLOCARÁN AL INTERIOR DE LA COLONIA</t>
  </si>
  <si>
    <t>LOS PASTORES</t>
  </si>
  <si>
    <t>COMPRA DE PINTURA PARA LAS FACHADAS DE LAS VIVIENDAS DE TODA LA UNIDAD TERRITORIAL SE REQUIERE QUE LA PINTURA SEA DEL MISMO COLOR, ADEMÁS DE BROCHAS Y CEPILLOS PARA QUE LOS HABITANTES PONGAN LA MANO DE OBRA. SE DISTRIBUIRÁ EN ASAMBLEA.</t>
  </si>
  <si>
    <t>LOS VOLCANES</t>
  </si>
  <si>
    <t>SUMINISTRAR E INSTALAR UN CALENTADOR SOLAR DE 12 TUBOS A VECINOS DE LA COLONIA LOS VOLCANES Y LAS FAMILIAS QUE SEAN BENEFICIADAS CON ESTE PROYECTO TENGAN UN AHORRO ECONÓMICO FAMILIAR EN LA COMPRA DEL COMBUSTIBLE Y ANTE TODO AYUDAMOS AL MEDIO AMBIENTE, YA QUE LOS MISMOS NOS AYUDAN A NO CONTAMINAR NUESTRO PLANETA.</t>
  </si>
  <si>
    <t>MA ESTHER ZUNO DE ECHEVERRIA-TLALPUENTE</t>
  </si>
  <si>
    <t>COAPA-VILLA CUEMANCO</t>
  </si>
  <si>
    <t>RETIRO DE FUENTE QUE SE ENCUENTRA AL INTERIOR DEL PARQUE Y COLOCACIÓN DE PISO DE CEMENTO. INSTALAR LONARIAS EN LAS ÁREAS DE EJERCICIOS, JUEGOS INFANTILES Y ÁREA CIRCULAR, SI EL PRESUPUESTO ALCANZA, INSTALACIÓN DE LUMINARIAS Y SISTEMA DE RIEGO, HASTA DONDE ALCANCE EL PRESUPUESTO.</t>
  </si>
  <si>
    <t>MESA LOS HORNOS, TEXCALTENCO</t>
  </si>
  <si>
    <t>EL PROYECTO CONSISTE EN MEJORAR LAS 2 AREAS DE RECREACION YA QUE SE ENCUENTRAN MUY DETERIORADAS POR LO QUE LAS Y LOS VECINOS SOLICITAMOS: 1) INSTALACION DE UN GIMNASIO AL AIRE LIBRE 2) INSTALACION DE JUEGOS INFANTILES 3) NIVELACION DEL PISO 4) MEJORAMIENTO DE LAS CONDICIONES DE LOS ARBOLES</t>
  </si>
  <si>
    <t>MIGUEL HIDALGO</t>
  </si>
  <si>
    <t>EL PROYECTO CONSISTE EN QUE LAS FACHADAS DE LA COLONIA TENGAN UNA MEJOR APARIENCIA PARA QUE LAS FAMILIAS SE SIENTAN MEJOR EN UN ENTORNO COLORIDO, EN COMUNIDAD</t>
  </si>
  <si>
    <t>AT-DGODU-ADEX-146-23</t>
  </si>
  <si>
    <t>MIRADOR 1A SECC</t>
  </si>
  <si>
    <t>EL PROYECTO CONSISTE EN EL SUMINISTRO E INSTALACIÓN DE CALENTADORES SOLARES DE QUINCE TUBOS, PARA TODA LA UNIDAD TERRITORIAL MIRADOR 1A SECCIÓN, EL TIPO DE INSUMO ES DE FACIL ADAPTACIÓN, LA ZONA DONDE SE INSTALARÁN LOS CALENTADORES SOLARES TIENE USO DE SUELO HABITACIONAL H3/40/MB DENSIDAD MUY BAJA, DE ACUERDO AL PROGRAMA DELEGACIONAL, POR LO TANTO, EL USO DE ECOTECNIAS ES UNA MEDIDA DE MITIGACIÓN Y ADAPTACIÓN AL CAMBIO CLIMÁTICO, APROVECHANDO LOS RECURSOS NATURALES HACIA UN DESARROLLO SOSTENIBLE, SE DESARROLLARÁ DE ACUERDO AL MONTO ASIGNADO AL EJERCICIO FISCAL 2023 PARA ESTA UNIDAD TERRITORIAL, MIRADOR 1A SECCIÓN CLAVE: 12-096.</t>
  </si>
  <si>
    <t>EL MIRADOR 2A Y 3A SECC</t>
  </si>
  <si>
    <t>LA INSTALACION DE CAMARAS DE VIDEOVIGILANCIA POR DOMICILIO, SERIA COMPRA E INSTALACION DE CAMARAS DE VIDEOVIGILANCIA DE USO EXTERNO QUE SE PUEDA MONITOREAR DESDE EL CELULAR Y ASI CUALQUIER VECINO PUEDA TENER ACCESO A ESTAS CAMARAS, UNA CAMARA POR LOTE, DE LA MARCA TP-LINK</t>
  </si>
  <si>
    <t>MIRADOR DEL VALLE</t>
  </si>
  <si>
    <t>SE NECESITAN MATERIALES PARA REMODELAR LAS FACHADAS DE LA COMUNIDAD, YA QUE TIENE AÑOS SIN DARLES MANTENIMIENTO ALGUNAS INCLUSO YA SE ESTAN CAYENDO, TANTO POR SU ANTIGUEDAD COMO POR LOS FUERTES SISMOS QUE SE HAN PRESENTADO EN VARIOS AÑOS PASADOS</t>
  </si>
  <si>
    <t>MIRADOR I</t>
  </si>
  <si>
    <t>ZONA DE JUEGOS ADECUADOS, MODERNOS Y SEGUROS, ENFOCADOS AL DESARROLLO FÍSICO EMOCIONAL DE LOS INFANTES, SU FAMILIA Y COMUNIDAD, ENCAMINADO AL FOMENTO DE ACTIVIDADES FÍSICAS Y RECREATIVAS. CONSISTEN EN ARENERO, COLUMPIOS, PASAMANOS, TOBOGANES CON LAS DEBIDAS MEDIDAS EN SEGURIDAD Y PROTECCIÓN CIVIL.</t>
  </si>
  <si>
    <t>MIRADOR II</t>
  </si>
  <si>
    <t>SE SOLICITAN ALARMAS, ALERTAS VECINALES CON SIRENA DE 30W Y ESTROBOS INCRUSTADOS AL GABINETE, ELIMINADOR PARA CONECTAR A CORRIENTE 110-120V MANUAL DE USO Y CONTROLES REMOTO PARA LAS (LOS) VECINOS (AS) (1 POR DOMICILIO) Y SIRENA ADICIONAL CON 3MTS. (O LO NECESARIO) DE CABLE HACIA EL GABINETE DE ALARMA. SE INSTALARÁN EN POSTES (ESTRATEGICAMENTE) DENTRO DE TODA LA COLONIA DE MODO QUE SE CUBRA LA MAYOR PARTE DE ESTA.</t>
  </si>
  <si>
    <t>MOVIMIENTO ORGANIZADO DE TLALPAN-EL MIRADOR (RNCDA)</t>
  </si>
  <si>
    <t>SUSTITUCIÓN DE MANGUERA POR TUBERÍA DE POLIETILENO DE ALTA DENSIDAD DEL MISMO DIAMETRO. SE REALIZARÁ RETIRO DE ADOCRETO, ADOPASTO, O CONCRETO, EXCAVACIÓN DE ZANJA, RETIRO DE TUBERÍA VIEJA E INSTALACIÓN DE TUBERÍA NUEVA, COLOCANDO LLAVES Y VÁLVULAS PRUEBA HIDROSTÁTICA, RELLENO Y COLOCACIÓN DE ADOCRETO, ADOPASTO Y/O CONCRETO. A REALIZARSE EN LA CALLE QUE DESIDAN LOS VECINOS MEDIANTE UNA ASAMBLEA VECINAL EQUILIBRANDO EL PRESUPUESTO, HASTA DONDE ALCANCE LA SUFICIENCIA PRESUPUESTAL.</t>
  </si>
  <si>
    <t>NARCISO MENDOZA-VILLA COAPA SUPER MANZANA 1 (U HAB)</t>
  </si>
  <si>
    <t>MANTENIMIENTO Y REPARACIÓN DE TINACOS EN LOS EDIFICIOS</t>
  </si>
  <si>
    <t>LA REPARACIÓN DE TINACOS DE CONCRETO EN LOS EDIFICIOS CONSISTE EN VACIAR TINACOS, PONER UN RECUBRIMIENTO BASE AGUA SIN MPLOMO PARA REPARAR GRIETAS Y FILTRACIÓN, COLOCAR RECUBRIMIENTO Y CAMBIAR TAPAS DE TINACO EN MATERIAL DE HERRERÍA, AL IGUAL QUE LOS MARCOS DE ESTAS, TENIENDO EN CUENTA QUE DEPENDIENDO DEL MONTO DEL PRESUPUESTO, SE HARA AL ALCANCE.</t>
  </si>
  <si>
    <t>NARCISO MENDOZA-VILLA COAPA SUPER MANZANA 2 (U HAB)</t>
  </si>
  <si>
    <t>LUMINARIA SUBURBANA CON TECNOLOGIA TIPO LED, Y SISTEMA FOTOVOLTAICO AUTONOMO, FABRICADA EN ALUMINIO, CON AJUSTE DE INCLINACION DE 15° A 30° INTEGRADA POR CUATRO MODULOS DE LEDS, CON UNA POTENCIA TOTAL DE 60 WATTS CON LENTE OPTICO (CURVA TIPO II) CON UN PANEL SOLAR DE 18 V, INTEGRADO A LA LUMINARIA CON SENSOR DE MOVIMIENTO, CON UN RETARDO DE VEINTE SEGUNDOS Y ATENUACION AL 30% SIN MOVIMIENTOS, BATERIA DE LITIO 346 WH CON OPERACION CONSTANTE DE 12 HRS Y 36 HRS DE AUTONOMIA (3 DIAS) TIEMPO DE RECARGA DE 5 A 6 HRS, FLUJO LUMINOSO DE 7800 LUMENES, 5700 K.</t>
  </si>
  <si>
    <t>AT-2023-064 ADQ</t>
  </si>
  <si>
    <t>NARCISO MENDOZA-VILLA COAPA SUPER MANZANA 3 (U HAB)</t>
  </si>
  <si>
    <t>SE NECESITAN PLACAS INDICADORAS DE LOS NOMBRES DE LAS CALLES, ANDADORES, EDIFICIOS DE NUESTRA UNIDAD HABITACIONAL SM3. SOLICITAMOS MATERIAL DURADERO COMO POLICARBONATO, CON MEDIDAS DE 3O CM DE ANCHO POR 65 CM DE LARGO, CON LETRAS NEGRAS Y FONDO REFLEJANTE. SE REQUIERE QUE SEAN COLOCADOS EN POSTES EN LOS ACCESOS DE LOS ANDADORES Y CALLES Y EN LAS PAREDES DE LOS EDIFICIOS, DE TAL FORMA QUE SEAN VISIBLES PARA TODOS LOS TRANSEUNTES DE LA ZONA, POR TAL MOTIVO SOLICITAMOS QUE SEAN COLOCADOS CON MAYOR PRIORIDAD EN LA COLINDANCIA CON LAS AVENIDAS PRINCIPALES QUE RODEAN NUESTRA COLONIA. HASTA DONDE ALCANCE EL PRESUPUESTO.</t>
  </si>
  <si>
    <t>AT-2023-083 ADQ</t>
  </si>
  <si>
    <t>LUNZAM DE MEXICO, S.A. DE C.V.</t>
  </si>
  <si>
    <t>NARCISO MENDOZA-VILLA COAPA SUPER MANZANA 6 (U HAB)</t>
  </si>
  <si>
    <t>DEBIDO AL LEVANTAMIENTO DE PISOS DE LOS ANDADORES, YA QUE SE ENCUENTRAN EN DETERIORO, FRACTURADOS, LEVANTADOS O HUNDIDOS, REPARARLOS, Y EN EL CASO DE LAS BANQUETAS, FRACTURADAS Y/O LEVANTADAS POR LAS RAÍCES DE LOS ÁRBOLES, DARLES MEJORAMIENTO SIN AFECTAR A DICHOS ÁRBOLES, HASTA DONDE ALCANCE EL PRESUPUESTO.</t>
  </si>
  <si>
    <t>AT-DGODU-LPNO-126-23</t>
  </si>
  <si>
    <t>VISIÓN ECOLÓGICA, S.A. DE C.V.</t>
  </si>
  <si>
    <t>NARCISO MENDOZA-VILLA COAPA SUPER MANZANA 7 (U HAB)</t>
  </si>
  <si>
    <t>INSTALACIÓN DE CÁMARAS DE ALTA RESOLUCIÓN MINIMO 5 MEGAPIXELES, DISPOSITIVOS DE VIDEOGRABACIÓN DVR, TANTO EN EL PERIMETRO DE LA SM7 COMO EN ANDADORES Y PUNTOS ESTRATÉGICOS COMO MECANISMO EN LA PREVENCIÓN DEL DELITO, CREANDO UN CERCO DE VIGILANCIA QUE PERMITA SEGUIR LA TRAYECTORIA DE PRESUNTOS INFRACTORES Y DELINCUENTES, ASÍ COMO HERRAMIENTA EN OBTENCIÓN DE EVIDENCIA PARA LA CONSIGNACIÓN DE PRESUNTOS DELINCUENTES. LA SOLUCIÓN PROVEERÁ DE BOTONES DE PÁNICO DIGITALES VÍA APP PARA CADA HABITANTE DE LA UNIDAD TERRITORIAL, ASÍ COMO ACCESO REMOTO PARA VIGILANCIA DE PERSONAS AUTORIZADAS POR LA ASAMBLEA CIUDADANA DE LA UNIDAD TERRITORIAL. HASTA DONDE ALCANCE EL PRESUPUESTO.</t>
  </si>
  <si>
    <t>NIÑO JESUS (BARR)</t>
  </si>
  <si>
    <t>NUEVA ORIENTAL COAPA-EX HACIENDA COAPA</t>
  </si>
  <si>
    <t>NUEVAS LUMINARIAS (4 EN PIOMO, 4 EN BRUJAS, 2 EN CERRADA DE BRUJAS, 1 EN LIORNA, 1 EN CERRADA DE CALICHAL, 2 EN CERRADA DE CAMICHINES, 1 SAN REMO), ALARMAS SISMICAS (1 EN SAN REMO, 1 EN CERRADA DE CALICHAL Y 1 EN CERRADA DE CAMICHINES), CAMARAS DE VIGILANCIA PTZ 8 MB (2 EN BRUJAS, 1 EN MANTUA, 1 EN LIORNA, 1 EN CERRADA DE CALICHAL, 1 EN CERRADA DE CAMICHINES, 1 EN CAMICHINES. 2 EN PIOMO, 1 EN DIVISIÓN DEL NORTE) CON DOS CENTROS DE MONITOREO, 2 RECUPERACIONES DE ESPACIO PEATONAL (BRUJAS ESQUINA LIORNA Y PIOMO ESQUINA DIVISIÓN DEL NORTE).</t>
  </si>
  <si>
    <t>AT-DGODU-ADO-151-23</t>
  </si>
  <si>
    <t>JAYOL, S.A. DE C.V.</t>
  </si>
  <si>
    <t>JAY230215SK0</t>
  </si>
  <si>
    <t>NUEVO RENACIMIENTO DE AXALCO</t>
  </si>
  <si>
    <t>REHABILITAR LA BANQUETA EN CALLE RÍO QUE VA DESDE LATERAL AUTOPISTA MÉXICO-CUERNAVACA HASTA AGUAS TERMALES, TÁMBIEN SE REQUIERE LA COLOCACIÓN DE LUMINARIAS Y UN BARANDAL Y EN SU CASO REALIZAR UN DICTAMEN PARA PODA O RETIRO DE ÁRBOLES QUE OBSTRUYEN EL PASO.</t>
  </si>
  <si>
    <t>VISION ECOLOGICA. S.A. DE C.V.</t>
  </si>
  <si>
    <t>OCOTLA - OCOTLA CHICO</t>
  </si>
  <si>
    <t>INSTALACION DE CAMARAS PARA LA SEGURIDAD DE LA COMUNIDAD COLOCADAS A LO LARGO DE TODA LA UNIDAD TERRITORIAL</t>
  </si>
  <si>
    <t>ORIENTE (AMPL)</t>
  </si>
  <si>
    <t>COLOCAR LA CARPETA ASFALTICA EN LA CALLE 4A CERRADA DE XOCHITLALLI DESDE EL NO. 50 HASTA XOCHITLALLI DE LA COLONIA AMPLIACIÓN ORIENTE</t>
  </si>
  <si>
    <t>PARAJE 38</t>
  </si>
  <si>
    <t>COMPRA E INSTALACIÓN DE CÁMARAS DE VIDEOVIGILANCIA PARA EL EXTERIOR, SE INSTALARAN EN PUNTOS ESTRATEGICOS PARA TENER UNA MAYOR VISIBILIDAD DE TODAS LAS CALLES. LOS LUGARES SE DECIDIRAN EN ASAMBLEA.</t>
  </si>
  <si>
    <t>PARQUES DEL PEDREGAL</t>
  </si>
  <si>
    <t>AL SER UNA ZONA DE PIEDRA, EL LENTO DESLAVE HA PROVOCADO QUE LA CAPA VEGETAL DESAPAREZCA EN ALGUNAS ZONAS DEL PARQUE, DEJANDO LAS RAICES DE LOS ARBOLES EXPUESTAS Y TRAYENDO COMO CONSECUENCIA QUE ESTOS SE SEQUEN Y/O SE CAIGAN, URGE UN RESCATE DE DICHAS AREAS, NECESITAMOS NOS APOYEN CON TIERRA VEGETAL Y PASTO, PARA VOLVER A CUBRIR DICHAS AREAS Y PODAMOS SALVAR LA MAYOR CANTIDAD DE ARBOLES POSIBLES</t>
  </si>
  <si>
    <t>PARRES EL GUARDA (PBLO)</t>
  </si>
  <si>
    <t xml:space="preserve">CONTINUACIÓN DE ENCORTINADOS PAR AFOSAS DE INHUMACIÓN EN EL PANTEÓN PARRES EL GUARDA 2DA ETAPA 2023, HASTA DONDE ALCANCE EL PRESUPUESTO </t>
  </si>
  <si>
    <t>AT-DGODU-ADO-121-23</t>
  </si>
  <si>
    <t>CONSORCIO JEND-ARD ABASTECEDORA Y CONSTRUCTORA S.A. DE C.V.</t>
  </si>
  <si>
    <t>CJA210903B59</t>
  </si>
  <si>
    <t>PEDREGAL DE LAS AGUILAS</t>
  </si>
  <si>
    <t>SUSTITUCIÓN CON PLACAS METALICAS DE NOMENCLATURA EN TODA LA UNIDAD TERRITORIAL. LAS PLACAS DEBERAN CONTENER INFORMACIÓN COMO NOMBRE DE LA CALLE, ALCALDÍA, COLONIA Y CODIGO POSTAL</t>
  </si>
  <si>
    <t>PEDREGAL DE SN NICOLAS 1A SECC</t>
  </si>
  <si>
    <t>COLOCAR LUMINARIAS CON POSTE EN LUGARES DONDE HAGA FALTA EN TODA LA COLONIA, RETIRO DE CASCAJO Y ESCOBRO DE LAS CALLES DONDE REQUIERA EN TODA LA COLONIA, PODAS EN TODA LA COLONIA, BANQUETAS EN DONDE LO REQUIERA EN TODA LA COLONIA.</t>
  </si>
  <si>
    <t>PEDREGAL DE SN NICOLAS 2A SECC</t>
  </si>
  <si>
    <t>CONSTRUCCION DE TOPES EN CALLES, PARA EVITAR MAS ACCIDENTES (LA COMISION DE EJECUCION, VIGILANCIA O COPACO LOS ASIGNARAN). COLOCACION DE LUMINARIAS LUZ LED CON POSTES DE 6 METROS Y BRAZOS (LA COMISION DE EJECUCION, VIGILANCIA O COPACO LOS ASIGNARA) ENCARPETADO A 2 PARTES PEQUEÑAS DE CALLE (LA COMISION DE EJECUCION, VIGILANCIA O COPACO LOS ASIGNARAN) CAMBIO Y REHABILITACION A ESQUINAS CON AREA VERDE (LA COMISION DE EJECUCION, VIGILANCIA O COPACO LOS ASIGNARA) BALIZAMIENTO A TODOS LOS TOPES, BALIZAMIENTO A TODAS LAS GUARNICIONES DE LAS BANQUETAS, CEBRAS DE CRUCE PEATONAL BLANCAS EN TODAS LAS ESQUINAS, FLECHAS DIRECCIONALES EN LAS CALLES PRIMARIAS, EL BALIZAMIENTO CON PINTURA TRANSITO Y FLUORECENTE , COLOCACION DE SEÑALETAS CON LUZ LED RECARGABLE EN LAS CALLES</t>
  </si>
  <si>
    <t>PEDREGAL DE SN NICOLAS 3A SECC</t>
  </si>
  <si>
    <t>GUARNICIONES, BANQUETAS Y MUROS DE CONTENCIÓN EN ZONAS OLVIDADAS DE TODA LA COLONIA</t>
  </si>
  <si>
    <t xml:space="preserve">CONTRUCCIÓN DE GUARNICIONES, RAMPAS, BANQUETAS Y MUROS DE CONTENCIÓN EN CALLES Y ZONAS DE LA UNIDAD TERRITORIAL OLVIDADAS, EN DÓNDE NO EXISTEN CONDICIONES DE SEGURIDAD PARA EL TRÁNSITO DE PEATONES Y/O SE REQUIERE DE LA CONSTRUCCIÓN DE MUROS DE CONTENCIÓN PARA EVITAR QUE CON EL REBLANDECIMIENTO DE LA TIERRA POR HUMEDAD SE PROVOQUEN DESLAVES QUE PONGAN EN RIESGO O PELIGRO INMINENTE LA SEGURIDAD DE LAS PERSONAS </t>
  </si>
  <si>
    <t>AT-DGODU-ADEX-145-23</t>
  </si>
  <si>
    <t>PEDREGAL DE STA URSULA XITLA</t>
  </si>
  <si>
    <t>CONSISTE EN QUITAR LA CAPA DE PAVIMENTO O ASFALTO DE TODAS LAS CALLES DE LA COLONIA Y PONER NUEVO RECUBRIMIENTO DESDE CERO PREVIA EVALUACIÓN DE PERSONAL DE LA ALCALDÍA, SE TENDRÁ QUE HACER EN ETAPAS, PARA EVITAR AFECTACIONES A LA CIRCULACIÓN DE VEHÍCULOS PARTICULARES, DE TRANSPORTE PÚBLICO Y DE MERCANCÍAS.</t>
  </si>
  <si>
    <t>PIEDRA LARGA</t>
  </si>
  <si>
    <t>COMPRA E INSTALACIÓN DE CAMARAS DE SEGURIDAD CON VISIÓN NOCTURNA PARA TODA LA CALLE DE 2 CDA. DE LAS ROSAS</t>
  </si>
  <si>
    <t>PLAN DE AYALA</t>
  </si>
  <si>
    <t>COMPRA E INSTALACIÓN DE CÁMARAS DE VIDEOVIGILANCIA PARA LA COLONIA EN LUGARES ESTRÁTEGICOS, QUE SE DECIDIRAN EN ASAMBLEA, DONDE NO HAYA CÁMARAS ANTERIORMENTE.</t>
  </si>
  <si>
    <t>POPULAR STA TERESA</t>
  </si>
  <si>
    <t>REENCARPETAMIENTO PARA LAS CALLES PRINCIPALES EMPEZANDO POR LABNA DE AV. UNION HASTA AKIL Y DE AKIL SEGUIR HASTA TUNKAS DE TUNKAS A YOBAIN. EL PROYECTO CONSISTE EN EL RESTILLADO Y SUSTITUCION DE PAVIMENTACION EN LAS CALLES MENCIONADAS EN TODA LA UNIDAD TERRITORIAL DANDO PRIORIDAD A LA C. LABNA DE AV. UNION HASTA AKIL Y DE AKIL HASTA TUNKAS Y DE TUNKAS A YOBAIN.</t>
  </si>
  <si>
    <t>PRADO COAPA 2A SECCION</t>
  </si>
  <si>
    <t>EL BUEN ASPECTO DE LOS ESPACIOS PÚBLICOS DESINCENTIVA LOS ACTOS DELICTIVOS. ESTE PROYECTO DA CONTINUIDAD AL PP 2022. - MEJORA ESTÉTICA DE LOS ARCOS DE ENTRADA COLOCANDO PANELES QUE SIMULEN PIEDRA Y COLOCANDO CON LETRAS EL NOMBRE DE LA COLONIA - ILUMINACIÓN - COLOCAR EN EL CONTORNO DE LA FUENTE DE ENTRADA, PIEDRA VOLCÁNICA O JARDINERAS Y/O REJA DE 50 CM CON FINES ESTÉTICOS Y DE PROTECCIÓN DE LA FUENTE: EVITARÁ QUE LA TIERRA DE LAS JARDINERAS PERIMETRALES SE META A LA FUENTE Y TAMBIÉN MARCARÁ UN LÍMITE PARA EVITAR LA ENTRADA DE PERSONAS A LA FUENTE - SEÑALIZACIÓN Y REGLAMENTO DEL ÁREA</t>
  </si>
  <si>
    <t>PRADO COAPA 3A SECCION-POTRERO ACOXPA</t>
  </si>
  <si>
    <t>ARREGLO DE BANQUETAS SOBRE JIQIUILPAN, SANTA ANA Y LOBOS Y BANQUETAS ALEDAÑAS</t>
  </si>
  <si>
    <t>PROGRESO TLALPAN</t>
  </si>
  <si>
    <t>EN LA REPAVIMENTACIÓN DE TODA LA CALLE MIRAFLORES</t>
  </si>
  <si>
    <t>PUEBLO QUIETO</t>
  </si>
  <si>
    <t>EQUIPAR Y RENOVAR LOS ESPACIOS CON MOVILIARIO(SILLAS, MESAS, PROYECTOR, EQUIPO DE AUDIO, CAFETERA PIZARRONES ETC). EQUIPAR LOS ESPACIOS DEPORTIVOS CON INSUMOS(BALONES, REDES, ALFOMBRAS PARA ACTIVIDAES ETC). AMPLIACION DE LOS ESPACIOS. HACER MODIFICACIONES O CONSTRUCCION DE AREAS NUEVAS PARA SALONES DE USO ESPECIFICO(EDUCACION DEPORTE SALUD, BIENESTAR ETC)</t>
  </si>
  <si>
    <t>AT-2023-092 ADQ</t>
  </si>
  <si>
    <t>JORGE PÉREZ DORANTES</t>
  </si>
  <si>
    <t>PEDJ761115QW9</t>
  </si>
  <si>
    <t>RANCHO LOS COLORINES (FRACC)</t>
  </si>
  <si>
    <t>CONSTA DE LA IMPERMEABILIZACION DE LOS EDIFICIOS DE LA UNIDAD RANCHO LOS COLORINES, CONFORMADO POR 4 EDIFICIOS. EN CASO DE QUE EL PRESUPUESTO NO LOGRE CUBRIR TODO HASTA DONDE EL PRESUPUESTO ALCANCE</t>
  </si>
  <si>
    <t>AT-DGODU-LPNO-140-23</t>
  </si>
  <si>
    <t>REAL DEL SUR-VILLAS DEL SUR-RESIDENCIAL ACOXPA</t>
  </si>
  <si>
    <t>COMPRA E INSTALACIÓN DE PANELES SOLARES, ASÍ COMO TODO EL EQUIPO NECESARIO PARA SU FUNCIONAMIENTO E INSTALACIÓN COMO LO SON: INVERSORES, ESTRUCTURAS PARA MONTAJE, MATERIAL ELÉCTRICO, ETC. Y MANO DE OBRA, PARA GENERAR ENERGÍA CON TECNOLOGÍA ALTERNATIVA (SISTEMA FOTOVOLT) PARA ENERGIZAR DE FORMA RENOVABLE LA RED PREEXISTENTE EN ÁREAS COMUNES DEL CONDOMINIO REAL DEL SUR Y VILLAS DEL SUR, UBICANDO DICHO SISTEMA DE PANELES EN LAS AZOTEAS DE LAS ADMINISTRACIONES DE DICHOS CONDOMINIOS E INTERCONECTARLAS A UN MEDIDOR BIDIRECCIONAL DE LA CFE CON LA GESTIÓN CORRESPONDIENTE PARA SU USO Y FUNCIONAMIENTO ADECUADO, HASTA DONDE ALCANCE EL PRESUPUESTO.</t>
  </si>
  <si>
    <t>RESIDENCIAL INSURGENTES SUR (U HAB)</t>
  </si>
  <si>
    <t>RINCON LAS HADAS-VILLA ROYALE-FUENTES Y ARCONADA COAPA</t>
  </si>
  <si>
    <t>PINTURA PARA LOS EDIFICIOS PARA EXTERIORES MARCA COMEX (COLOR NARANJA Y CHOCOLATE) INICIANDO A PINTAR DE MANERA INTERCALADA, ES DECIR, EDIFICIOS 1-14, 2-13, 3-12, 4-11, 5-10, 6-9 Y 7-8.</t>
  </si>
  <si>
    <t>RINCONADA (U HAB)</t>
  </si>
  <si>
    <t>CAMBIO DE BOMBAS DE CARCAMO DEBIDO A QUE SU VIDA UTIL YA SE ESTÁ ACABANDO ASIMISMO LA LIMPIEZA DE TODOS LOS REGISTROS DE AGUAS NEGRAS DE LA UNIDAD, HASTA DONDE ALCANCE EL PRESUPUESTO.</t>
  </si>
  <si>
    <t>AT-DGODU-ADO-153-23</t>
  </si>
  <si>
    <t>ROCA DE CRISTAL</t>
  </si>
  <si>
    <t>INSTALACIÓN DE CAMARAS DE SEGURIDAD WIFI 2MP HD VIDEOVIGILANCIA REMOTA/ALARMA, PARA SALVAGUARDAR LA SEGURIDAD EXTERNA DE CADA UNA DE LAS VIVIENDAS DE ESTA COLONIA, ENTREGAR UNA POR CASA. CARACTERÍSTICAS GENERALES: MARCA LUMOKU, LÍNEA POWER ADAPTER. MODELO D56W. ESPECIFICACIONES: TIPO DE CÁMARA DOMO. CALIDAD DE RESOLUCIÓN 2MP. TIPO DE CONEXIÓN INALÁMBRICO. LUGAR DE EJECUCIÓN EXTERIOR/INTERIOR. CAMPO VISUAL 360°, MOTORIZADA, CON VISIÓN NOCTURNA, CON MICRÓFONO, TIPO DE CONTROL APP, TIPO DE RESOLUCIÓN HD CONECTIVIDAD WI-FI , CON SENSOR DE MOVIMIENTO, CON ALARMA, AUDIO, DISTANCIA DE ALCANCE 3FT</t>
  </si>
  <si>
    <t>ROMULO SANCHEZ-SAN FERNANDO (BARR)-PEÃ‘A POBRE</t>
  </si>
  <si>
    <t>SAN ANDRES TOTOLTEPEC (PBLO)</t>
  </si>
  <si>
    <t>MEJORAMIENTO DE IMAGEN URBANA EN LA CALLE PRINCIPAL REFORMA, REPELLADO DONDE SE NECESITE Y LETRAS GIGANTES EN LA SEDE DE GOBIERNO (KIOSCO)</t>
  </si>
  <si>
    <t>AT-DGODU-LPNO-137-23</t>
  </si>
  <si>
    <t>SAN BARTOLO EL CHICO</t>
  </si>
  <si>
    <t>COMPRA E INSTALACIÓN DE CALENTADORES SOLARES DE BUENA CALIDAD, DE DOCE TUBOS, HASTA DONDE EL PRESUPUESTO ALCANCE EN LA TERCERA ETAPA. INGRESAMOS ESTE PROYECTO PARA DAR CONTINUIDAD AL EJERCICIO 2020 Y 2022, EN LOS CUALES SE INSTALARON 28 CALENTADORES SOLARES EN EL 2020 Y 36 EN EL 2022.
CON ESTOS PROYECTOS SE BENEFICIO A UNA POBLACION APROXIMADA DE 500 PERSONAS, TODA VEZ QUE LOS INTEGRANTES DE 64 FAMILIAS SE VIERON FAVORECIDAS POR EL AHORRO RESULTANTE EN EL USO DE LA ENERGÍA SOLAR.
CON LA TERCERA ETAPA LA POBLACIÓN BENEFICIADA SERA DE 300 PERSONAS MAS.
SE USO UN METODO BUSCANDO TRANSPARENCIA E INCLUSIÓN PARA LA ASIGNACIÓN DE DICHOS CALENTADORES:
1. SE CONVOCO CASA POR CASA A REUNIONES VECINALES
2. SE REALIZARON 6 REUNIONES Y 1 ASAMBLEA VECINAL
3. SE APROBO EL METODO DE SORTEO PARA ELEGIR A LOS RECEPTORES DE EL BENEFICIO DE LOS CALENTADORES
4. TODAS LAS CALLES DE LA COLONIA FUERON BENEFICIADAS</t>
  </si>
  <si>
    <t>SN JUAN TEPEXIMILPA</t>
  </si>
  <si>
    <t>REENCARPETADO PARA LAS AVENIDAS PRINCIPALES DE LA COLONIA</t>
  </si>
  <si>
    <t>REENCARPETAR LAS AVENIDAS PRINCIPALES DE LA COLONIA PARA TRANSITAR DE MEJOR MANERA POR ELLAS, YA SEA EN AUTO O A PIE.</t>
  </si>
  <si>
    <t>SN JUAN TEPEXIMILPA (AMPL)</t>
  </si>
  <si>
    <t>COMPRA, ENTREGA E INSTALACION DE CAMARAS DE VIDEOVIGILANCIA DE LA MARCA TP LINK PARA USO EXTERIOR EN LOS DOMICILIOS DE LA UT PREVIAMENTE IDENTIFICADOS COMO LUGARES DE ALTO INDICE DE DELINCUENCIA</t>
  </si>
  <si>
    <t>SAN LORENZO HUIPULCO</t>
  </si>
  <si>
    <t>CONTINUACION DE CAMARAS DE VIGILANCIA TIPO BALA MOTORIZADAS EN LA COLONIA SAN LORENZO HUIPULCO, PARA LAS CALLES FALTANTES DEL PROYECTO DE PARTICIPACION 2022, A FIN DE INHIBIR LA DELINCUENCIA Y TENER UNA COLONIA MAS SEGURA EQUIPAMIENTO DE UNA RED DE VIDEOCÁMARAS TIPO BALA MOTORIZADAS DE VIGILANCIA MÁXIMA RESOLUCIÓN DE 1080 PIXELES CON FORMATO GRÁFICO HD CON TECNOLOGÍA DE CONECTIVIDAD ALAMBRICO CON TAMAÑO DE LECTOR ÓPTICO CON DIFERENTES ANGULOS 40 Y 360 GRADOS PARA EXTERIORES, QUE SE INSTALARAN EN EL PERÍMETRO DE VIADUCTO TLALPAN Y UNIDAD Y EN DIFERENTES CALLES DE LA COLONIA SAN LORENZO HUIPULCO LISTA DE MATERIALES NECESARIOS 48 CAMARAS TIPO BALA IP 4 MEGAPIXEL / IMAGEN A COLOR 24/7 / POE / LENTE 4 MM / LUZ BLANCA 60 MTS / EXTERIOR IP67 / CAPTURA FACIAL / 6 DOMOS IP 4 MEGAPIXEL / IMAGEN A COLOR 24/7 / LENTE 2.8 MM / EXTERIOR IP67 / MICRÓFONO INTEGRADO / LOS DEMAS LISTA DE MATERIALES EN EL OFICIO DEL PRESUPUESTO 2022.</t>
  </si>
  <si>
    <t>SAN MIGUEL XICALCO (PBLO)</t>
  </si>
  <si>
    <t>CONSISTE EN LA PAVIMENTACIÓN DE UN TRAMO DE LA AV. DEL TRABAJO</t>
  </si>
  <si>
    <t>AT-DGODU-LPNO-122-23</t>
  </si>
  <si>
    <t>GRUPO CARDORI, S.A. DE C.V.</t>
  </si>
  <si>
    <t>GCA170919SW3</t>
  </si>
  <si>
    <t>SAN MIGUEL AJUSCO (PBLO)</t>
  </si>
  <si>
    <t>EN ACUERDO SE SOLICITA REHABILITACIÓN Y MEJORAMIENTO DEL CAMPO DEPORTIVO 20 DE NOVIEMBRE</t>
  </si>
  <si>
    <t>SAN MIGUEL TEHUISCO-LOS ANGELES-AYOMETITLA</t>
  </si>
  <si>
    <t>COLOCACIÓN DE CÁMARAS DE VIDEO VIGILANCIA PARA TODA LA UNIDAD TERRITORIAL CON DETECCIÓN AUTOMÁTICA, VISIÓN NOCTURNA DVR COOPER FUENTE DE PODER CON DISCO DURO</t>
  </si>
  <si>
    <t>SAN MIGUEL TOPILEJO (PBLO)</t>
  </si>
  <si>
    <t xml:space="preserve">PAVIMENTACIÓN CALLE DEL RASTRO Y AV. CRUZ BLANCA HASTA DONDE ALCANCE </t>
  </si>
  <si>
    <t>SAN NICOLAS II</t>
  </si>
  <si>
    <t>OBTENER PINTURA PARA PINTAR EN FORMA INDIVIDUAL POR PARTE DE LAS FAMILIAS LAS FACHADAS DE LAS CASAS DE TODA LA COLONIA SAN NICOLAS II.</t>
  </si>
  <si>
    <t>SAN PEDRO APOSTOL (BARR)</t>
  </si>
  <si>
    <t>GENERAR EN LAS Y LOS HABITANTES DE LA COLONIA UN SENTIMIENTO DE SEGURIDAD CON LA COLOCACIÓN DE LUMINARIAS QUE ALUMBREN DE MANERA ADECUADA, ASÍ COMO CON LA RECUPERACIÓN Y MEJORAMIENTO DEL ESPACIO PÚBLICO A TRAVÉS DE LA COLOCACIÓN DE JUEVOS INTERACTIVOS PINTADOS EN EL PISO DE LAS BANQUETAS PARA LA RECREACIÓN DE LA POBLACIÓN INFANTIL. SE PROPONE COLOCAR UN TOTAL DE 10 LUMINARIAS DE LED DE 100 WATTS, CADA UNA CON UNA ALTURA DE 6 METROS, COLOCADAS DESDE LA CALLE SABINO ESQUINA CON AV. SAN FERNANDO, HASTA CALLE SABINO ESQUINA CON GONZÁLEZ LOBO. SE PROPONE COLOCAR 10 JUEGOS INTERACTIVOS PINTADOS EN EL PISO DE LA BANQUETA, TALES COMO AVIONCITO, SERPIENTES Y ESCALERAS, LABERINTOS, CAMINOS ENREDADOS PARA CONECTAR FIGURAS O COLORES, ETC. SE PROPONE QUE LA COLOCACIÓN DE DICHOS JUEGOS VAYA DESDE LA CALLE SABINO ESQUINA CON AV. SAN FERNANDO, HASTA CALLE SABINO ESQUINA CON GONZÁLEZ LOBO.</t>
  </si>
  <si>
    <t>SAN PEDRO MARTIR (PBLO)</t>
  </si>
  <si>
    <t xml:space="preserve">REHABILITACIÓN DE EMPADRADO CON PIEDRA CALIZA A UNA CARA EN EL TRAMO QUE MIDE 176 METROS, MANTENIENDO LA PIEDRA QUE SE RECATE PARA USO DE LA REHABILITACIÓN RESPETANDO ENTRADAS Y SALIDAS VEHICULARES, ASÍ COMO LA RAMPA ESCOLAR DANDO MANTENIMIENTO A LAS COLADERAS EXISTENTES DEL ARROLLO VEHICULAR. </t>
  </si>
  <si>
    <t>AT-DGODU-LPNO-123-23</t>
  </si>
  <si>
    <t>COMERCIALIZADORA KD</t>
  </si>
  <si>
    <t>SANTA URSULA XITLA</t>
  </si>
  <si>
    <t>1. REENCARPETAMIENTO EN LA CALLE SAN JOSÉ BUENAVISTA, 2. TERMINAR LAS BANQUETAS DE ESA MISMA CALLE. 3. ARREGLAR LAS BANQUETAS DE LA CALLE COLMENAR 4. ARREGLAR LAS BANQUETAS DE LA CALLE TETITLÁN 5. ARREGLO DE BANQUETAS SANTA URSULA, ENTRE CARRIL Y LIMANTITLA TODO SIN QUITAR ÁRBOLES O BIEN SEMBRARLOS DE MANERA PROFUNDA PARA QUE SUS RAÍCES NO ROMPAN LA BANQUETA. EL MATERIAL PUEDE SER DE UN TIPO QUE PERMITA QUE EL AGUA PASE AL SUBSUELO Y PONER ENTRADAS PARA SILLAS DE RUEDAS</t>
  </si>
  <si>
    <t>SANTISIMA TRINIDAD</t>
  </si>
  <si>
    <t>REEMPLAZAR LAS LÁMINAS DE POLICARBONATO POR ESTAR DAÑADAS POR LÁMINA GALVANIZADA ACANALADA COLOR BLANCO, SOBRE LA MISMA ESTRUCTURA EN UNA SUPERFICIE DE 12 X 12 METROS. ASIMISMO, AMPLIAR LA ESTRUCTURA Y TECHADO AL ALCANCE PRESUPUESTAL. NECESITAMOS UN ESPACIO DIGNO.</t>
  </si>
  <si>
    <t>SANTO TOMAS AJUSCO (PBLO)</t>
  </si>
  <si>
    <t>SE SOLICITA LA CONCLUSIÓN DEL TOTAL DE LAS COLUMNAS DE ACERO PARA POSTERIORMENTE INSTALAR LA ESTRUCTURA Y TERMINO DE TECHADO Y/O EN SU CASO HASTA DONDE ALCANCEN AMBOS PRESUPUESTOS (2023-2024) EN LA PLAZA DE TOROS Y LIENZO CHARRO.</t>
  </si>
  <si>
    <t>AT-DGODU-LPNO-135-23</t>
  </si>
  <si>
    <t>LTP CONSTRUCCIONES INTEGRALES ARQUITECTONICAS, S.A. DE C.V.</t>
  </si>
  <si>
    <t>LCI181115DW4</t>
  </si>
  <si>
    <t>SAUZALES CEBADALES (U HAB)</t>
  </si>
  <si>
    <t>CONSISTE EN IMPERMEABILIZAR 11 EDIFICIOS Y 4 CASAS CON IMPERMEABILIZANTE MARCA COMEX TOP O SIMILAR, HASTA DONDE ALCANCE EL PRESUPUESTO</t>
  </si>
  <si>
    <t>SECCION XVI</t>
  </si>
  <si>
    <t>SE REQUIERE COMPRA E INSTALACIÓN DE CÁMARAS CASERAS. TRABAJOS DE INSTALACIÓN DESDE CALLE FRAY PEDRO DE GANTE, CALLE 1, CALLE 11, CALLE 3, CALLE 5, CALLE 7 Y CALLE 9, HASTA DONDE ALCANCE EL PRESUPUESTO</t>
  </si>
  <si>
    <t>SOLIDARIDAD</t>
  </si>
  <si>
    <t>SE SOLICITAN TINACOS TIPO CISTERNA CON TODAS LAS ADECUACIONES PARA CAPTAR AGUA DE LLUVIA Y FILTRACIÓN, PARA ABASTECER A LA COMUNIDAD. ANTE ASAMBLEA SE DECIDIRÁN LOS LUGARES EN DONDE SE COLOCARÁN DICHOS TINACOS.</t>
  </si>
  <si>
    <t>TECORRAL</t>
  </si>
  <si>
    <t>REENCARPETAMIENTO DE LA CALLE RÍO SAN BUENAVENTURA ENTRE DOBLE RINCONADA DE SAN BUENAVENTURA Y 3ERA CDA SAN BUENAVENTURA Y EN CASO DE ALCANCE PRESUPUESTAL LA CALLE DOBLE RINCONADA DE SAN BUENAVENTURA. RESPETAR SALIDAS DE AGUA PLUVIAL CONSIDERAR DOS TOPES PARA EVITAR ACCIDENTES.</t>
  </si>
  <si>
    <t>TENORIOS INFONAVIT 1 Y 2 (U HAB)</t>
  </si>
  <si>
    <t>CONTINUIDAD DEL 2022 EN EL CAMBIO DE LA RED HIDRÁULICA, DE ACERO GALVANIZADO QUE EN LA ACTUALIDAD PRESENTA CORROSIÓN , AHORA EN LOS EDIFICIOS 1, 9, 10, 12, 16, 20, 26 Y 27 QUE NO HAN SIDO REPARADOS Y SIGUEN PRESENTANDO BAJA PRESIÓN, ASÍ COMO EL REMPLAZO DE SECCIONES DE LA RED PRIMARIA EN LAS ZONAS DE ÁREAS COMUNES COMO JARDINES YAREAS DE JUEGOS DONDE ESTAN MUY EXPUESTAS A LA INTEMPERIE, POR POLIETILENO DE ALTA RESISTENCIA Y LA REVISIÓN, MANTENIMIENTO Y EN SU CASO REMPLAZO DE LAS VÁLVULAS DE CONTROL DE FLUJO INTERNO A LA UNIDAD YA QUE ACTUALMENTE EL DETERIORO NO PERMITE CERRAR SECCIONES, AL LLEVAR A CABO LA OBRA, SE DEBE CERRAR EL SUMINISTRO DE AGUA DE TODA LA UNIDAD PARA REPARAR FUGAS O HACER RECONEXIONES HASTA DONDE LO PERMITA EL MONTO PRESUPUESTAL.</t>
  </si>
  <si>
    <t>TEPETLICA EL ALTO-3 DE MAYO</t>
  </si>
  <si>
    <t>TEPETONGO</t>
  </si>
  <si>
    <t>PINTAR LAS PUERTAS Y ZAGUANES PRINCIPALES CON PINTURA ANTIGRAFITI EN DOS COLORES NEGRO O BLANCO. ESTO AYUDARIA A TENER UNA COLONIA CON MEJOR VISTA Y EVITARIA QUE LA DELINCUENCIA PONGA SEÑALES EN LOS ZAGUANES TENDRIAMOS UNA COLONIA CON MAS SEGURIDAD</t>
  </si>
  <si>
    <t>TETENCO (PJE)</t>
  </si>
  <si>
    <t>SUSTITUCION DE LA RED HIDRÁULICA DE AGUA POTABLE POR MATERIALES NUEVOS, ASÍ COMO DE LAS TOMAS QUE SUMINISTRAN EL AGUA A CADA VIVIENDA Y LA VÁLVULA DE CIERRE QUE SE ENCUENTRA EN EL REGISTRO AL INICIO DE CADA CALLE, DEBIDO A LAS CONSTANTES FUGAS QUE PRESENTA DICHA RED(AMBOS EJERCICIOS) REALIZAR EL ASFALTADO DE LA CALLE CERRADA DE FLOR SILVESTRE EN LAS ÁREAS QUE SE APERTUREN PARA REALIZAR LA SUSTITUCIÓN DE LA RED HIDRÁULICA UNA VEZ CONCLUIDA LA OBRA. LA CERRADA DE FLOR SILVESTRE (AHORA CDA A DE VOLCÁN IZALCO), ENTRE PROLONGACION AV. 5 DE MAYO Y LA CARRETERA FEDERAL A CUERNAVACA SI REQUIERE ASFALTO(EJERCICIO 2023). PARA EL EJERCICIO 2024 SE CONSIDERA LLEVAR ACABO LOS MISMOS TRABAJOS EN LAS CALLES DE CALLEJÓN LAS TORRES Y TERCERA CERRADA DE CALLEJÓN LAS TORRES, UBICADAS ENTRÉ CALLE FLOR SILVESTRE, BARRANCA SAN JUAN DE DIOS Y CARR. FED. A CUERNAVACA, EN ESTA ZONA SE CONSIDERAN APROX. 160 MTS DE RED PERO AQUÍ NO SE REQUIERE DE REASFALTADO AL FINAL DE LA OBRA. AL ALCANCE PRESUPUESTAL.</t>
  </si>
  <si>
    <t>TEZONTITLA</t>
  </si>
  <si>
    <t>COMPRA DE CÁMARAS DE VIDEOVIGILANCIA PARA LAS CALLES DE TEZONTITLA, HASTA DONDE ALCANCE EL PRESUPUESTO E INSTALACIÓN.</t>
  </si>
  <si>
    <t>TEZONTITLA - EL CALVARIO (AMPL)</t>
  </si>
  <si>
    <t>ALARMAS SONORAS PARA PREVENCIÓN DE DELITOS ENTREGADAS MEDIANTE SORTEO E INSTALACIÓN A LOS HABITANTES DE LA UNIDAD TERRITORIAL TEZONTITLA EL CALVARIO (AMPL) OTORGADAS MEDIANTE ACUERDOS DE ASAMBLEA EN LOS CUALES SE LIMITA A UNA ALARMA POR LOTE Y CIUDADANO.</t>
  </si>
  <si>
    <t>TLALCOLIGIA</t>
  </si>
  <si>
    <t>LA CALLE YAQUIS ES EL PUNTO MEDULAR DE LA COLONIA, EN ESTA CALLE PASA EL TRANAPORTE PUBLICO Y EN SU MAYORIA EL TRANSITO DE LA COLONIA, HAY SECCIONES DE LA CALLE QUE NECESITAN MANTENIMIENTO Y O REPARACIONES, PERO EN SU MAYORIA SE NECESITA UN CAMBIO DE ASFALTO.</t>
  </si>
  <si>
    <t>TLALMILLE</t>
  </si>
  <si>
    <t>TLALPAN CENTRO</t>
  </si>
  <si>
    <t>DEMOLICION BANQUETAS EXISTENTES REENCARPETAR CALLE ANCHO 10.00 M TOTAL COLOCAR BOLARDOS Y DELIMITAR ANDADOR 2.00 M SOBRE LADO IZQ CON AREA CAMELLON VERDE 0.60 CM RAMPAS DE ACCESO DE ACUERDO A SUFICIENCIA PPTAL. RESUMIDERO 6.00 LARGO Y 1.00 ANCHO Y 3.00 PROF. CON REJA ESTRUCTURAL CUADRICULA FRENTE A MAGISTERIO NAL. #196 O 198 EN LIMITE DE COLINDANCIA ENTRE DICHOS PREDIOSCOLOCAR LUMINARIAS CON O SIN POSTE DE ACUERDO A SUFICIENCIA PPTAL. EN CJON. DE SAN FERNANDO.</t>
  </si>
  <si>
    <t>TORIELLO GUERRA</t>
  </si>
  <si>
    <t>CONSISTE EN LA TERMINACION DEL PROYECTO PARTICIPATIVO 2021 CON LA FINALIDAD DE DAR A NUESTRA COMUNIDAD UN ESPACIO DE DESARROLLO CULTURAL Y SANO ESPARCIMIENTO ADEMAS DE TENER UN PUNTO DE ENCUENTRO CON LA FINALIDAD DE TENER UNA GRAN COMUNDAD CIUDADANA</t>
  </si>
  <si>
    <t>TORRES DE PADIERNA</t>
  </si>
  <si>
    <t>CONSTRUCCION DE ANDADOR CON RAMPA PARA DISCAPACITADOS, GUARNICION Y BOLARDOS DE AMBOS LADOS DE LA AVENIDA SEYE ESQ HOCABA</t>
  </si>
  <si>
    <t>TRES FUENTES (U HAB)</t>
  </si>
  <si>
    <t>ADQUISICIÓN DE CONTENEDORES DE 1100 LITROS CON TAPA Y 4 RUEDAS, FABRICADOS EN POLIETILENO DE ALTA DENSIDAD PARA LA RECOLECCIÓN DE BASURA ORGÁNICA E INORGÁNICA, HASTA EL ALCANCE DEL PRESUPUESTO CONSIDERAR 10 CONTENEDORES PARA HECES DE PERROS (UNO PARA CADA CONDOMINIO DE 3 FUENTES).</t>
  </si>
  <si>
    <t>AT-2023-067 ADQ</t>
  </si>
  <si>
    <t>VALLE DE TEPEPAN</t>
  </si>
  <si>
    <t>ESTE PROYECTO BUSCA MEJORAR LA SEGURIDAD DE TODA LA COLONIA, CUBRIENDO LA ZONA PERIMETRAL QUE MAS LO REQUIERAN, EN AQUELLOS PUNTOS DE CALLES INTERNAS QUE NECESITEN FORTALECER LA ILUMINACIÓN PARA SU MAYOR SEGURIDAD, ASÍ COMO LA ILUMINACIÓN LED EN CAMINIS PEATONALES MÁS TRANSITADOS. ESTAS LUMINARIAS SE SUMARÁN A LAS YA EXISTENTES, PERO QUE, EN MUCHAS ÁREAS DE LA COLONIA NO RESULTAN SUFICIENTES, POR LO COMPLICADO DE LA ARQUITECTURA Y CARACTERÍSTICAS DE LAS CALLES QUE LA CONFORMAN, POR LO QUE LA ILUMINACIÓN LED DE LOS CAMINOS PEATONALES, ES TAMBIÉN UNA NECESIDAD MUY IMPORTANTE DE FORTALECER, PARA MAYOR SEGURIDAD PEATONAL. HASTA DONDE ALCANCE EL PRESUPUESTO.</t>
  </si>
  <si>
    <t>VALLE ESCONDIDO</t>
  </si>
  <si>
    <t>SE BUSCA AGILIZAR EL TRAFICO CON LA SEÑALIZACION EN LOS PUNTOS DE MAS TRAFICO. MAS ILUMINACION EN LAS AREAS QUE FALTAN</t>
  </si>
  <si>
    <t>VALLE VERDE</t>
  </si>
  <si>
    <t>CÁMARAS DE VIDEO VIGILANCIA SE PRETENDE HACER EL CRECIMIENTO DEL SISTEMA DE VIGILANCIA ACTUAL CON EL QUE CUENTA LA COLONIA, PARA REFORZAR LAS AREAS QUE FALTAN POR CUBRIR EN TODAS LAS CALLES DE VALLE VERDE, Y REALIZAR ACTUALIZACIÓN DE HARDWARE EXISTENTE. COLOCAR CÁMARAS EN PUNTOS DE LAS CALLES DONDE NO SE TENGA COBERTURA ACTUALMENTE, A SU VEZ INCREMENTAR LOS DIAS DE GRABACIÓN EN LOS GRABADORES ACTUALES</t>
  </si>
  <si>
    <t>VERANO</t>
  </si>
  <si>
    <t>EL OBJETIVO ES QUE TODAS LAS CALLES DE LA COLONIA VERANO TENGAN CÁMARAS DE VIGILANCIA CON EL FIN DE TENER IDENTIFICADAS A LAS PERSONAS Y(O) VEHÍCULOS QUE TRANSITAN EN LA COMUNIDAD A DEMÁS AMEDRENTARÁN A LA DELINCUENCIA. YA SE TIENE AVANCE CON ALGUNAS CÁMARAS EN LA COLONIA, LOS PUNTOS SE SELECCIONARÁN POR CONCENSO DE LOS VECINOS EN ASAMBLEA</t>
  </si>
  <si>
    <t>VERGEL DE COYOACAN-VERGEL DEL SUR</t>
  </si>
  <si>
    <t>CONTINUAR CON EL PROYECTO INICIADO EN EL PRESUPUESTO PARTICIPATIVO DEL AÑO 2022 INICIANDO EN EL SEGUNDO MODULO DEL PARQUE VERGELES DE LA COLONIA VERGEL DE COYOACÁN, UBICADO ENTRE LAS CALLES VALLE DE BRAVO, ALMANALCO ORIENTE, ALMANALCO PONIENTE Y AVANDARO Y CONTINUANDO CON LOS MODULOS 3, 4 Y 5 HASTA DONDE ALCANCE EL PRESUPUESTO. CONSISTENTE, PARA EL SEGUNDO MODULO EN: CISTERNA (10,000 LTS), RED DE TUBERIAS CON ALCANCE PARA 18 ASPERSORES, ASPERSORES, SISTEMA DE BOMBEO DE AGUA E INSTALACIÓN ELÉCTRICA. PARA LOS MODULOS 3,4 Y 5 ENTRE LAS CALLES AVANDARO, ALMANALCO ORIENTE, ALMANALCO PONIENTE Y TENANGO, SE UTILIZARÁ UNA SOLA CISTERNA (10,000 LTS.) RED DE TUBERIAS DE 18 ASPERSORES, ASPERSORES, SISTEMA DE BOMBEO DE AGUA E INSTALACIÓN ELECTRICA. HASTA DONDE ALCANCE EL PRESUPUESTO</t>
  </si>
  <si>
    <t>VILLA COAPA (RDCIAL)</t>
  </si>
  <si>
    <t>INSTALACION DE CIRCUITOS DE CCTV (CAMARAS DE VIDEOVIGILANCIA CON DVR) EN LAS ZONAS A DESIGNAR DE LA SUPER MANZANA CUATRO DE RESIDENCIAL VILLA COAPA. ESTO PERMITIRA INCREMENTAR EL CONTROL ACTUAL Y CUBRIR AREAS FALTANTES. ESTE PROYECTO PERMITE MEJORAR NUESTRAS MEDIDAS DE SEGURIDAD Y LA OBTENCION DE EVIDENCIAS EN CASO DE OCURRIR CUALQUIER INCIDENTE, HASTA DONDE ALCANCE EL PRESUPUESTO.</t>
  </si>
  <si>
    <t>VILLA DEL PUENTE FOVISSSTE (U HAB)</t>
  </si>
  <si>
    <t>SUSTITUCIÓN DE BANQUETAS, COMENZANDO POR FRESALES Y CALZADA DEL HUESO Y HASTA DONDE ALCANCE EL PRESUPUESTO.</t>
  </si>
  <si>
    <t>VILLA LAZARO CARDENAS</t>
  </si>
  <si>
    <t>PAVIMENTACIÓN, BANQUETAS Y GUARNICIONES PARA LA CALLE SAN CARLOS, DESDE VIADUCTO TLALPAN, INCLUYENDO COLOCACIÓN DE BROCALES Y REJILLAS A NIVEL DEBIDO A QUE LA CALLE ESTA SUMAMENTE DETERIORADA, Y NUNCA HA SIDO PAVIMENTADA, YA HAY PARTES HUNDIDAS, ROTAS, POSIBLES SOCAVONES (SITUACIÓN QUE OBSERVO LA ALCALDIA TLALPAN), IRREGULAR, CON BACHES, MIDE APROXIMADAMENTE 105 DE LARGO Y 6 METROS DE ANCHO, HASTA DONDE ALCANCE EL PRESUPUESTO.</t>
  </si>
  <si>
    <t>VILLA OLIMPICA LIBERADOR MIGUEL HIDALGO (U HAB)</t>
  </si>
  <si>
    <t>DESCOPEO UNICAMENTE DE LOS ARBOLES MAYORES DE 15 METROS, Y RETIRO DE ARBOLES ENFERMOS</t>
  </si>
  <si>
    <t>AT-2023-125</t>
  </si>
  <si>
    <t>VISTAS DEL PEDREGAL</t>
  </si>
  <si>
    <t>CONTRUIR EN LAS CANCHITAS UNA TECHUMBRE PARA QUE LOS USUARIO PUEDAN REALIZAR SUS ACTVIDADES DEPORTIVAS SIN SUFRIR DEL SOL O LA LLUVIA. ESTO BENEFICIARIA A TODA LA COLONIA YA QUE LA MAYORIA REALIZA ACTIVIDADES EN ESTE LUGAR Y TAMBIEN DE COLONIAS ALEDAÑAS.</t>
  </si>
  <si>
    <t>VIVEROS DE COACTETLAN</t>
  </si>
  <si>
    <t>COMPRA Y COLOCACIÓN DE CAMARAS DE VIGILANCIA PARA LAS CALLES PRINCIPALES DE LA COLONIA</t>
  </si>
  <si>
    <t>XAXALCO</t>
  </si>
  <si>
    <t>REENCARPETADO DE LA CALLE ARENAL CON PAVIMENTO ASFALTICO (PREFERENTEMENTE RECICLADO DE LLANTAS)</t>
  </si>
  <si>
    <t>XAXALIPAC</t>
  </si>
  <si>
    <t>COMPRA E INSTALACIÓN DE CÁMARAS DE SEGURIDAD CON VISIÓN NOCTURNA. LAS CALLES Y PUNTOS ESTRATEGICOS DE COLOCACIÓN SERÁN DEFINIDOS Y VOTADOS EN ASAMBLEAS CIUDADANAS POR LOS INTEGRANTES DE LA ASAMBLEA</t>
  </si>
  <si>
    <t>ZACATIENDA</t>
  </si>
  <si>
    <t>PINTAR LAS FACHADAS DE LAS CASAS PARA MEJORAR EL ENTORNO DE LA COLONIA</t>
  </si>
  <si>
    <t>ZAPOTE-LUIS DONALDO COLOSIO (U HABS)</t>
  </si>
  <si>
    <t>ZAPOTE I LA IMPERMIABILIZACION TRADICIONAL (ELASTOMERICO) EN AREA DE AZOTEA DE 100 M2 HASTA 12 EDIFICIOS. ZAPOTE II CONSTRUCCION DE CASETA CIMENTACION, MUROS, PISO, LOSA Y ACABADOS. ZAPOTE III IMPERMIABILIZACION TRADICIONAL (ELASTOMERICO) DEL AREA DE AZOTEA DE 155M2 HASTA 3 EDIFICIOS. UNIDAD HABITACIONAL LUIS DONALDO COLOSIO. RASPADO, RESANE MANO DE OBRA DE SELLADOR Y PINTURA DE LA PARTE EXTERNA DEL EDIFICIO A 5 NIVELES HASTA 4 TORRES.</t>
  </si>
  <si>
    <t>AT-DGODU-ADO-155-23</t>
  </si>
  <si>
    <t>2 DE OCTUBRE</t>
  </si>
  <si>
    <t>EDIFICAR UN ESPACIO RECREATIVO Y DE EJERCITACIÓN PARA TODA LA COMUNIDAD, ENTRE LA CALLE FERROCARRIL DE CUERNAVACA Y LA CICLOPISTA, DE CALLE PIEDRA TRONADA A CALLE JAZMÍN, EN UN ESPACIO APROXIMADO DE 180M DE LARGO POR 10M DE ANCHO, QUE CUENTE CON UNA PISTA PARA CORRER, MÓDULOS EJERCITADORES SOBRE FIRME DE CONCRETO, MÓDULOS CON JUEGOS INFANTILES SOBRE LOSETA AMORTIGUANTE, BARDA PERIMETRAL CON REJA DE ACERO, UN ACCESO.</t>
  </si>
  <si>
    <t>SAN MIGUEL TOXIAC</t>
  </si>
  <si>
    <t>CAMARAS VISION NOCTURNA, CABLEADO VISION NOCTURNA SUFICIENTE CABLE PARA COLOCARLAS EN EL LUGAR INDICADO</t>
  </si>
  <si>
    <t>HEROES DE PADIERNA I</t>
  </si>
  <si>
    <t>LUMINARIAS CON POSTE 6 MTS CON BRAZO Y CABEZA LED 100 WATTS FOTO CELDA 1P65 POSTE CIRCULAR RECTO 6 MTS DE ALTO DE 3 AL II BRAZO DE 1 M DE LARGO BASE CUADRADA DE CONCRETO 40X40X60 CON JUEGO DE ANCLAS DE 3/4 A 60 CM CON RESISTENCIA DE CONCRETO HIDRAÚLICO DE 25 KG/CM2 2. BANQUETAS ECOLÓGICAS O GUARNICIONES DE ACUERDO A LA NECESIDAD DEL ÁREA. CON RAMPA LA BANQUETA SI SE REQUIERE *RAMPA PARA MINUSVALIDOS</t>
  </si>
  <si>
    <t>HEROES DE PADIERNA II</t>
  </si>
  <si>
    <t>REPARACION DE BANQUETAS EN MAL ESTADO Y CONSTRUCCION DONDE NO HAYA BANQUETA ASI COMO SU GUARNICION. EN TODO EL TERRITORIO DE HEROES 2. HASTA DONDE ALCANCE EL PRESUPUESTO.</t>
  </si>
  <si>
    <t>LOMAS DE PADIERNA I</t>
  </si>
  <si>
    <t>ADQUISICIÓN DE ALARMAS INTELIGENTES CON CÁMARA DE VIDEOVIGILANCIA PARA PREVENCIÓN DEL DELITO DENTRO DE LA UNIDAD TERRITORIAL, LA ASIGNACIÓN DE LAS CALLES DONDE SE INSTALARÁN SERÁ EN BASE A LA PARTICIPACIÓN DE LOS VECINOS EN LAS ASAMBLEAS CONVOCADAS.</t>
  </si>
  <si>
    <t>LOMAS DE PADIERNA II</t>
  </si>
  <si>
    <t>NUESTRO CORREDOR CALLE CANCUN ESTA HABARCADO DESDE LA CALLE TIZIMÍN HASTA LA CALLE BALACÁN, DONDE EMPIEZA A SER TRANCITADA DESDE LAS 06:30 AM, POR NUESTROS ESTUDIANTES DE LA SECUNDARIA TECNICA 93, ASI COMO TAMBIEN A ALTAS HORAS DE LA NOCHE 08:45 PM DONDE ES LA SALIDA DEL ULTIMO TURNO DE LOS ESTUDANTES DE LA MISMA SECUNDARIA, DERIVADO DE LA FALTA DE ALUMBRAMIENTO SE HAN PRESENTADO DIFERENTES PROBLEMATICAS DE INSEGURIDAD, COMO ROBO, VIOLACIONES Y AGRECIONES A LOS ESTUDIANTES DE NUESTRA COLONIA, POR ENDE ES MUY IMPORTANTE MEJORAR ESTE TEMA DE SEGURIDAD NO SOLO PARA LOS ESTUDIANTES SI NO PARA LA COMUNIDAD EN GENERAL Y DE COLONIAS ALEDAÑAS</t>
  </si>
  <si>
    <t>PEDREGAL DE SN NICOLAS 4A SECC I</t>
  </si>
  <si>
    <t>MEJORAR LA CALIDAD DE VIDA DE LAS FAMILIAS AL HACER USO DE ENERGIAS LIMPIAS CUIDANDO EL MEDIO AMBIENTE Y APROVECHANDO LA LUZ DEL SOL. ASIMISMO AYUDAR A LA ECONOMIA FAMILIAR EVITANDO QUE SE GENEREN GASTOS EXCESIVOS DE GAS Y LAS FAMILIAS PUEDAN USAR ESE DINERO EN OTRAS NECESIDADES PRIMORDIALES COMO LA CANASTA BASICA DEBIDO A LOS ALTOS COSTOS DE ESTAS. DE MANERA MAS ATENTA LES PEDIMOS NO METER ESTAS MARCAS ONIYZUM-GET GREEM-RAYSOL-SOLAR MX DEBIDO A SU MALA CALIDAD. ANEXO HOJAS CON LAS CARACTERISTICAS DE GLOBAL ENERGY</t>
  </si>
  <si>
    <t>PEDREGAL DE SN NICOLAS 4A SECC II</t>
  </si>
  <si>
    <t>EN BASE A LOS INDICES DELICTIVOS POR LOS QUE CRUZAMOS EN NUESTRA UNIDAD TERRITORIAL Y EN CONSENSO CON LA MAYORIA DE LOS VECINOS, CREAMOS UN PROYECTO QUE NOS DE MAYOR SEGURIDAD, SE TRATA DE UN CIRCUITO CERRADO AL QUE TENGAMOS ACCESO LOS VECINOS Y ASÍ SALIR BENEFICIADOS TODOS EN NUESTRA COLONIA. CONSISTE EN LA COLOCACIÓN DE CÁMARAS DE VIGILANCIA DE UNA MANERA ESTRATÉGICA QUE AL OCURRIR ALGÚN INCIDENTE PODAMOS DARLE SEGUIMIENTO Y QUE SE CONVIERTA EN UNA HERRAMIENTA PARA LOGRAR CASTIGAR CON EVIDENCIAS A ESTE TIPO DE PERSONAS Y ASÍ LOGRAR REDUCIR LOS DELITOS. COMO ES UN PROYECTO INTEGRAL, VAMOS A ADQUIRIR BOTONES DE PÁNICO CONECTADOS EN ALARMAS, PARA MANTENER A LA COMUNIDAD ALERTA Y PODER APOYAR CUANDO SE REQUIERA EL OBJETIVO ES QUE ENCHULEMOS NUESTRA COLONIA DÁNDOLE SEGURIDAD PRIMERO.</t>
  </si>
  <si>
    <t>BELISARIO DOMINGUEZ</t>
  </si>
  <si>
    <t>EL PROYECTO CONSISTE EN LA COMPRA E INSTALACIÓN DE CÁMARAS DE VIGILANCIA PAR TODA LA UNIDAD TERRITORIAL, LA RUTA DE LOS TRABAJOS SERÁ LA SIGUIENTE: CALLE 11 ENTRE ESQ. VASCO DE QUIROGA, CALLE 6, 13 Y 8, HASTA DONDE ALCANCE EL PRESUPUESTO.</t>
  </si>
  <si>
    <t>LA MAGUEYERA</t>
  </si>
  <si>
    <t>EN LA PINTURA DE FACHADAS DE ALGUNAS CALLES DE LA UNIDAD TERRITORIAL ESTAS CALLES SE ELEGIRÁN POR MEDIO DE LA REALIZACIÓN DE UNA ASAMBLEA</t>
  </si>
  <si>
    <t>NARCISO MENDOZA VILLA COAPA SUPERMANZANA 8 (U HAB)</t>
  </si>
  <si>
    <t>CAVAR BAJO EL PAVIMENTO Y CAMBIAR LOS TUBOS POR TUBOS DE MATERIALES ACTUALES Y QUITAR LOS TUBOS DE ASBESTO,CERRAR, CON TIERRA,ARENA Y CEMENTO COMPACTANDO DE MANERA FIRME Y HACER EL BACHEO SIN QUE SE CUELGE EL PAVIMENTO</t>
  </si>
  <si>
    <t>CONJUNTO HABITACIONAL PEDREGAL DEL LAGO</t>
  </si>
  <si>
    <t>LIMPIEZA DE LA SUPERFICIE RETIRANDO MATERIAL DAÑADO Y APLICACION DE MATERIAL NUEVO DONDE SE REQUIERA, RECUBRIENDO CON GRAVILLA Y COLOCACION DE IMPERMEABILIZANTE LIQUIDO EN COLOR VERDE COMPATIBLE CON EL COLOCADO ORIGINALMENTE. EN LA LOSA FALTANTE DE IMPERMEABILIZAR APLICAR SISTEMA DE IMPERMEABILIZACION PREFABRICADO CON ESPESOR DE 4MM CON ACABADO DE GRAVILLA Y COLOR VERDE</t>
  </si>
  <si>
    <t>EJIDOS DE SAN PEDRO MARTIR II (SUR)</t>
  </si>
  <si>
    <t>EN LA PAVIMENTACIÓN DE ALGUNAS CALLES DE LA UT. HASTA ALCANCE PRESUPUESTAL</t>
  </si>
  <si>
    <t>ISIDRO FABELA II (ORIENTE)</t>
  </si>
  <si>
    <t>LUMINARIAS, REHABILITACION Y RECUPERACION DE AREAS COMUNES DE ISIDRO FABELA</t>
  </si>
  <si>
    <t>- LA CONSTRUCCION DE RAMPA PARA PERSONAS CON DISCAPACIDAD DE 15 METROS LINEALES, RENIVELACION DE AREA EN 400 METROS CUADRADOS, DESVIO DE AGUA DE LLUVIA CON TUBERIA DE PVC, REHABILITACIÓN DE TRAMO DE BARDA PERIMETRAL Y LIMPIEZA DE BANCO DE ROCA (RETIRO DE HIERBAS) EN LA CALLE 14 ORIENTE ESQ CON BENITO JUAREZ - LAMPARAS DE 60 WATS PRIORITARIAMENTE EN LAS CALLES 11 ORIENTE, 12 ORIENTE Y 13 ORIENTE, EN OTRAS CALLES DE ACUERDO AL LIMITE PRESUPUESTAL Y 4 LAMPARAS CON POSTE.</t>
  </si>
  <si>
    <t>LOMA BONITA-AMPLIACION TEPEXIMILPA</t>
  </si>
  <si>
    <t>REHABILITACION DE LOS ANDADORES 1-2-3-4-5-6</t>
  </si>
  <si>
    <t>COMPRA DE MATERIALES Y MANO DE OBRA NECESARIOS PARA LA REHABILITACION DE LAS ESCALERAS EN SU CASO LA RECONSTRUCCION, ESTAS ESTAN LOCALIZADAS EN LOS ANDADORES 1-2-3-4-5-6 UBICADAS ENTRE AQUILES SERDAN Y BENITO JUAREZ, TAMBIEN SE REQUIERE LA COLOCACION DE PASAMANOS SEGURO EN CADA UNO DE LOS ANDADORES</t>
  </si>
  <si>
    <t>LOMAS DE TEPEMECATL</t>
  </si>
  <si>
    <t>PINTURA PARA FACHADA PARA TODA LA COLONIA LOMAS DE TEPEMECATL</t>
  </si>
  <si>
    <t>EL PROYECTO CONSISTE EN COMPRAR PINTURA COMEX DE DIFERENTES COLORES, LA PINTURA DEBERA SER PARA EXTERIORES. TAMBIEN SE DEBERÁ COMPRAR RODILLOS, BROCHAS, THINER, ESTOPA Y CHAROLAS PARA RODILLO. LA PINTURA SERÁ REPARTIDA EN LA ASAMBLEA DE INFORMACIÓN Y SELECCIÓN LOS REQUISITOS PARA SER BENEFICIARIOS TENDRAN QUE CONTAR CON CREDENCIAL DE ELCTOR CON DOMILICIO EN LA COLONIA LOMAS DE TEPEMECATL Y SU RESPECTIVO COMPROBANTE DE DOMICILIO.</t>
  </si>
  <si>
    <t>RESIDENCIAL FUENTES DE CANTERA (U HAB)</t>
  </si>
  <si>
    <t>IMPERMEABILIZACION Y PINTURA DE EDIFICIOS</t>
  </si>
  <si>
    <t>IMPERMEABILIZACION DE TODAS LAS AZOTEAS QUE CORRESPONDEN A LA UNIDAD HABITACIONAL (EMPEZANDO POR LAS TORRES 15 Y 6 QUE HAN SIDO DE LAS MENOS ATENDIDAS). APLICACION DE PINTURA A LA TORRE 6 Y TORRE 15.</t>
  </si>
  <si>
    <t>ATOCPA</t>
  </si>
  <si>
    <t>ALARMAS VECINALES PARA ATOCPA</t>
  </si>
  <si>
    <t>SE REQUIERE DE LA INSTALACIÓN DE ALARMAS VECINALES DE EXTERIOR EN PUNTOS DE LA COLONIA ATOCPA. LOS PUNTOS A COLOCAR ALARMAS SE DEFINIRAN EN ASAMBLEA.</t>
  </si>
  <si>
    <t>CHIMALI</t>
  </si>
  <si>
    <t>CÁMARAS DE VIDEOVIGILANCIA PARA CONTROL VEHICULAR E IMPERMEABILIZACIÓN DEL SALÓN DE EVENTOS, Y CAMBIO DE TINACO ROTOPLAS DE 1,100 LTS.</t>
  </si>
  <si>
    <t>COLOCACIÓN DE CÁMARAS DE VIDEO PARA TENER EL CONTROL DE VELOCIDAD DE LOS VEHÍCULOS QUE INGRESAN AL FRACCIONAMIENTO. ASÍ COMO LA IMPERMEABILIZACIÓN DEL SALÓN DE EVENTOS DEL FRACCIONAMIENTO Y EL CAMBIO DEL TINACO.</t>
  </si>
  <si>
    <t>LA VENTA-AMPLIACION LA VENTA</t>
  </si>
  <si>
    <t>CÁMARAS PARA TODOS</t>
  </si>
  <si>
    <t>POR EL INCREMENTO DE LA DELINCUENCIA SE REQUIERE INSTALAR CÁMARAS DE VIDEOVIGILANCIA EN DIVERSOS PUNTOS PARA AMBAS COLONIAS, SE ELEGIRÁN ALGUNOS VECINOS PARA VIGILAR DESDE SU DOMICILIO EN UNA ASAMBLEA SE DESIDIRÁN LOS LUGARES DESIGNADOS. LAS CÁMARAS CON DVR, GRAVADOR DE CAMARAS, DISCO DURO 1TB, CÁMARAS METÁLICAS 2MP, ALTA RESOLUCIÓN, 4 CABLES DE 20 MTS. FUENTE PARA CÁMARAS, INSTALACIÓN INCLUIDA Y CONFIGURACIÓN PARA EL CELUAR.</t>
  </si>
  <si>
    <t>C2D1400864</t>
  </si>
  <si>
    <t>C2D1400761</t>
  </si>
  <si>
    <t>C2D1400773</t>
  </si>
  <si>
    <t>C2D1400768</t>
  </si>
  <si>
    <t>C2D1400762</t>
  </si>
  <si>
    <t>C2D1400769</t>
  </si>
  <si>
    <t>C2D1400855</t>
  </si>
  <si>
    <t>C2D1400854</t>
  </si>
  <si>
    <t>C2D1400722</t>
  </si>
  <si>
    <t>C2D1400860</t>
  </si>
  <si>
    <t>C2D1400811</t>
  </si>
  <si>
    <t>C2D1400763</t>
  </si>
  <si>
    <t>C2D1400852</t>
  </si>
  <si>
    <t>C2D1400856</t>
  </si>
  <si>
    <t>C2D1400765</t>
  </si>
  <si>
    <t>C2D1400770</t>
  </si>
  <si>
    <t>C2D1400724</t>
  </si>
  <si>
    <t>C2D1400730</t>
  </si>
  <si>
    <t>C2D1400766</t>
  </si>
  <si>
    <t>C2D1400780</t>
  </si>
  <si>
    <t>C2D1400764</t>
  </si>
  <si>
    <t>C2D1400731</t>
  </si>
  <si>
    <t>C2D1400853</t>
  </si>
  <si>
    <t>C2D1400844</t>
  </si>
  <si>
    <t>C2D1400772</t>
  </si>
  <si>
    <t>C2D1400723</t>
  </si>
  <si>
    <t>C2D1400715</t>
  </si>
  <si>
    <t>C2D1400882</t>
  </si>
  <si>
    <t>C2D1400870</t>
  </si>
  <si>
    <t>C2D1400720</t>
  </si>
  <si>
    <t>C2D1400728</t>
  </si>
  <si>
    <t>C2D1400885</t>
  </si>
  <si>
    <t>C2D1400859</t>
  </si>
  <si>
    <t>C2D1400771</t>
  </si>
  <si>
    <t>EL PROYECTO CONSISTE EN LA COLOCACIÓN DE ALARMAS DE ACTIVACIÓN COLECTIVA SOBRE LAS CALLES. LA ALARMA TIENE LA CAPACIDAD DE CONECTARSE A ESTACIONES DE MONITOREO DEL C2 (BASE PLATA) DE LA ALCALDÍA, PARA RESPUESTA INMEDIATA. CUENTA CON LUCES ESTROBOSCÓPICAS QUE LA HACEN FÁCILMENTE DETECTABLE A LA DISTANCIA, CONTARÁ CON SISTEMA DE LOCALIZACIÓN POR MEDIO DE COORDENADAS PARA QUE SE UBIQUE EN LOS MAPAS INTERACTIVOS DE (BASE PLATA). EL DISEÑO DE LA APLICACIÓN PERMITE ORDENAR LAS ALERTAS, PRIORIZANDO LAS DE MAYOR IMPORTANCIA Y PERMITE DETONAR HASTA 18 TONOS VOCIFERANTES SE IMPLEMENTA UN SISTEMA DE VIDEOVIGILANCIA COMPUTACIONAL QUE CONSTA DE 2 CÁMARAS IP CON LA CAPACIDAD DE RECONOCIMIENTO DE ROSTROS Y RECONOCIMIENTO DE PLACAS, CAPAZ DE DETONAR LA ALARMA DE MANERA AUTOMÁTICA ANTE UN EVENTO SOSPECHOSO.</t>
  </si>
  <si>
    <t>C2D1400719</t>
  </si>
  <si>
    <t>C2D1400721</t>
  </si>
  <si>
    <t>C2D1400714</t>
  </si>
  <si>
    <t>C2D1400883</t>
  </si>
  <si>
    <t>C2D1400775</t>
  </si>
  <si>
    <t>C2D1400726</t>
  </si>
  <si>
    <t>C2D1400713</t>
  </si>
  <si>
    <t>C2D1400759</t>
  </si>
  <si>
    <t>C2D1400760</t>
  </si>
  <si>
    <t>C2D1400906</t>
  </si>
  <si>
    <t>COMPRA E INSTALACIÓN DE CÁMARAS DE VIGILANCIA EN LAS CALLES 1RA CDA. DE CAMINO NACIONAL, 20 DE NOVIEMBRE, 1RA CDA DE CAMINO A LA JOYITA, 2DA CDA DE CAMINO A LA JOYITA, 2DA.CERRADA DE TECORRALTITLA, TERCERA CDA. DE CAMINO A LA JOYITA, CERRADA CAMINO ANTIGUO A TEPUENTE,CERRADA VECINAL TEPOZANES, CERRADA CAMINO ANTIGUO A TEPUENTE (PRIVADA 10 DE OCTUBRE), CALLE DEL PIRUL, CALLE DE PIRULES, CAMINO A LA JOYITA, CALLE JADE, CALLE BUGAMBILIA, CALLE LAS ROSAS, 5TA CDA, DE CAMINO A LA JOYITA Y HASTA DONDE ALCANCE EL PRESUPUESTO. TODO CONECTADO AL C5</t>
  </si>
  <si>
    <t>C2D1400857</t>
  </si>
  <si>
    <t>C2D1400943</t>
  </si>
  <si>
    <t>C2D1400725</t>
  </si>
  <si>
    <t>3000</t>
  </si>
  <si>
    <t>energía eléctrica  (3112)</t>
  </si>
  <si>
    <t xml:space="preserve">• Se realizaron acciones tendientes a lograr un ahorro de energía en el Edificio de Vivanco, ubicado en calle Moneda S/N, Tlalpan Centro Esq. Callejón de Allende, al seccionar la instalación eléctrica colocando apagadores.                           
• Se realiza el cambio de luminarias fluorescentes a led.  
• Se giró al inicio de esta administración el Oficio Circular AT/DGA/1975/2021, a través del cual se hacen del conocimiento medidas de austeridad en materia de energía eléctrica, tales como:            
 Mantener sus instalaciones eléctricas en buenas condiciones, libres de objetos pesados o cortantes, realizando revisiones periódicas.           
 Conectar un solo enchufe en cada toma y no usar, en lo posible, extensiones con el fin de no abusar del uso de multicontactos y sobrecargarlos.    
 Apagar las computadoras cuando los servidores públicos se encuentren en periodos largos fuera de sus oficinas o lugares de trabajo.                                                      -
 Desconectar los equipos de cómputo, electrodomésticos y en general cualquier aparato consumidor de energía al concluir la jornada, fines de semana, días festivos o días de ausencia en el lugar. 
 Utilizar las funciones de ahorro energético del sistema operativo de los equipos de cómputo.
 Si utiliza una impresora local (sólo si tiene acceso a ella), se debe apagar siempre que no se esté utilizando.
 Si la impresora es compartida, debe apagarla tras concluir la jornada, fines de semana, días festivos o días de ausencia en el lugar.
 Los servidores públicos no podrán disponer del servicio eléctrico para uso personal o para terceros.
 Apagar las luces al final de la jornada laboral y cuando no se necesiten debido al uso de iluminación natural.
 Mantener limpios los vidrios de las ventanas, para que permita un ingreso mejor de la luz del día y su aprovechamiento, así como abrir cortinas o persianas, según sea el caso.
 No colocar carteles, pegotes, o cualquier otro elemento que reduzca la incidencia de luz dentro de las oficinas.
 Privilegiar el uso de ventilación natural respecto de ventiladores y aires acondicionados, en caso de ser necesaria la utilización de dichos dispositivos, verificar su desconexión al finalizar su uso.
 En caso de contar con electrodomésticos, proporcionarles el mantenimiento preventivo y correctivo necesario, además de privilegiar la sustitución de dichos aparatos privilegiando aquellos que estén certificados como ahorradores de energía..
</t>
  </si>
  <si>
    <t>Al periodo no se ha cuantificado el impacto de las medidas de austeridad implementadas, pues las economias se conocen al final del ejercicio fiscal</t>
  </si>
  <si>
    <t xml:space="preserve">No se han dirigido recursos a otros conceptos de gasto, de haber economias, a la fecha se mantienen en la misma partida presupuestaria. </t>
  </si>
  <si>
    <t>Agua potable (3131)</t>
  </si>
  <si>
    <t xml:space="preserve">• Se giró al inicio de esta administración el Oficio Circular AT/DGA/1975/2021, a través del cual se hacen del conocimiento medidas de austeridad en materia de ahorro de agua, tales como:                                                                                                                                                                 Revisión periódica de las instalaciones para evitar fugas en inodoros, grifos, cisternas y tinacos.
 Revisión mensual del estado físico de medidores y tuberías.
 Al lavarse las manos, cerrar la llave para enjabonarse y solo abrirla para poder enjuagarse. 
 En el caso de comités u otro tipo de reuniones colegiadas, privilegiar el uso de garrafones de 20 litros.
 Para las áreas que cuentan con regaderas, se deben optimizar los tiempos de utilización de las mismas, evitando que el agua se desperdicie. 
</t>
  </si>
  <si>
    <t>Telefonía e Internet (3141, 3171)</t>
  </si>
  <si>
    <t xml:space="preserve">• Se giró al inicio de esta administración el Oficio Circular AT/DGA/1975/2021, a través del cual se hacen del conocimiento medidas de austeridad en materia de telefonía e internet, tales como:                                                                                  Se deberá utilizar preferentemente la Red Privada y prefijos de conectividad entre conmutadores. 
 Se deberá racionalizar el número de extensiones telefónicas en áreas secretariales y comunes, las cuales únicamente contarán con acceso a servicio local.
 Queda estrictamente prohibido aceptar y/o autorizar “llamadas por cobrar”. En el caso de que se actualice el supuesto, el responsable del área deberá asumir el costo económico de dicha acción.
 Se debe privilegiar el uso de nuevas tecnologías para la comunicación interna y externa de la Alcaldía, fomentado la utilización de aplicaciones para mensajería instantánea, llamadas de voz, video llamadas, con el fin de reducir la utilización y dependencia de telefonía tradicional.
 Se continuará con la política de supresión de telefonía celular presente en la Alcaldía desde el inicio de la administración, por lo que no se autorizará la contratación de planes telefónicos celulares ni de internet para servidores públicos con cargo al presupuesto de la Alcaldía. En caso de optar por contratar el servicio, este será con cargo al usuario sin ninguna responsabilidad para la Alcaldía.
 Los servicios de telefonía e internet debe sujetarse a lo estrictamente indispensable y únicamente para uso oficial, por lo que está estrictamente prohibido su utilización para fines distintos al cumplimiento de las metas institucionales.
 Los servidores públicos no podrán disponer del servicio para uso personal o para terceros, quienes lo utilicen para uso no vinculado a su cargo deberán cubrir el costo del servicio.
    </t>
  </si>
  <si>
    <t xml:space="preserve"> 2000, 3000 </t>
  </si>
  <si>
    <t>Papel bond, tóner y equipo de fotocopiado (2111, 3361)</t>
  </si>
  <si>
    <t xml:space="preserve"> • Se giró al inicio de esta administración el Oficio Circular AT/DGA/1975/2021, a través del cual se hacen del conocimiento medidas de austeridad en materia de Papel bond, tóner y equipo de fotocopiado, que consisten:                                                                                                                                                          El consumo promedio mensual de fotocopias deberá reducirse a lo estrictamente necesario instrumentando las siguientes acciones: 
 Prohibirse la solicitud reproducción en fotocopia de documentos que ya posee o genere la Unidad Administrativa, para lo cual dichos documentos se deberán digitalizar, obtener y distribuir por medios electrónicos.
 Distribuir en medios electrónicos las guías, manuales, lineamientos, leyes y cualquier otro documento cuyas finalidades sean consulta interna, capacitación y orientación, así como apoyo para el ejercicio de las atribuciones y funciones de las y los servidores públicos de las Unidades Administrativas. 
 Remitir en medios electrónicos los informes que no estén referidos en un ordenamiento legal y que requieran las distintas Unidades Administrativas. 
 Cuando se emita un oficio, se deberán racionalizar las “copias para conocimiento” que se dirijan a los servidores públicos que requieran conocer el contenido del documento, éstas deberán ser remitidas vía correo electrónico, procurando evitar en la medida de lo posible el envío de los anexos adjuntos a estas copias. 
 A efectos de promover el uso del correo electrónico entre los servidores públicos y de dar a conocer la dirección electrónica de los mismos, en todo documento que signe el servidor público, además de referir su cargo, deberá incluir su dirección de correo electrónico institucional. 
 Cuando se emitan oficios, notas informativas, circulares, informes o cualquier otro documento administrativo, cuya impresión o fotocopiado resulte indispensable, en la medida de lo posible deberán utilizarse las dos caras del papel que se emplee. 
 Se establecerán Centros de Fotocopiado ubicados en lugares estratégicos que permitan controlar, racionalizar y disminuir el consumo de fotocopias al mínimo necesario para su operación. 
 No deberán fotocopiarse revistas, notas, libros, apuntes, mapas, documentos personales y currículas de las y los servidores públicos, de sus familiares o terceros. 
 Se deberá restringir el acceso a las fotocopiadoras, asignando a un responsable para esta función. Se deberá implantar un sistema de control por medio de vales o cualquier otro sistema, determinando el nivel del responsable administrativo facultado para la autorización del servicio. 
 Cuando se emitan circulares y oficios personalizados de carácter general, estos 
deberán distribuirse “acusando recibo” en listados o relaciones que contengan los datos necesarios para garantizar y/o comprobar la entrega. De igual forma, a las copias que se marquen se les deberá anexar el listado o relación antes mencionada, evitando el fotocopiado y envío repetitivo de dicho documento fuente. 
 Habilitar contenedores para papel usado, para su reutilización en la medida de lo posible.
</t>
  </si>
  <si>
    <t>2000</t>
  </si>
  <si>
    <t>Combustible (2611)</t>
  </si>
  <si>
    <t xml:space="preserve">• Se giró al inicio de esta administración el Oficio Circular AT/DGA/1975/2021, a través del cual se hacen del conocimiento medidas de austeridad en materia de ahorro de combustible, que consisten:    
 No se otorgarán aumentos en las dotaciones de combustible.
 Los vehículos y maquinaria deberán contar con la revista interna 2021, para que se les dote de combustible.
 En el caso de los inmuebles que cuentan con instalaciones de gas, deberán reportar en carácter inmediato las fugas o desperfectos que detecten en sus instalaciones, para proceder a su reparación, debiendo eficientar  su consumo.
Vehículos:
 La persona servidora pública que utilice un vehículo oficial será directamente responsable del uso que se haga del mismo.
 Queda prohibido el uso de los vehículos para uso personal o de terceros, quienes lo utilicen para su uso no vinculado a su cargo, deberán reembolsar su costo, sin menoscabo de las responsabilidades administrativas.
 El uso de vehículos oficiales deberá ser única y exclusivamente para fines de servicio en horarios laborales conforme a las cargas de trabajo de cada unidad, por lo que está terminantemente prohibida la utilización de los vehículos con fines particulares o diferentes al cumplimiento de las metas institucionales. Una vez concluida la jornada laboral el vehículo debe ser reguardado en el lugar que la Dirección General correspondiente designe para ello.
 El uso del combustible deberá ser estrictamente para actividades relacionadas con el cumplimiento de las metas institucionales de la Alcaldía, por lo que está estrictamente prohibido su utilización para cualquier otro fin.
</t>
  </si>
  <si>
    <t>Papelería y material de limpieza (2111, 2161)</t>
  </si>
  <si>
    <t xml:space="preserve">• Se giró al inicio de esta administración el Oficio Circular AT/DGA/1975/2021, a través del cual se hacen del conocimiento medidas de austeridad en materia de Papelería y material de limpieza, que consisten:    
 Se debe procurar la utilización óptima de los consumibles proporcionados por la Alcaldía, priorizando la utilización en las áreas de mayor necesidad y solicitando lo estrictamente indispensable para la operación.
 En el caso de folders, sobres, carpetas de archivo y cajas, se debe procurar la reutilización de dichos bienes hasta donde sea posible, por lo que solo procederá su desechamiento cuando ya no sea factible su reutilización.
 Es importante mencionar que, todas las solicitudes de bienes y servicios deberán ser dirigidas a la Dirección General de Administración en los formatos específicos para cada caso, explicado a detalle la necesidad del bien o servicio debidamente justificada contando con las autorizaciones y vistos buenos de los superiores 
o jerárquicos correspondientes, por lo que cualquier documento que no cumpla con los supuestos anteriores no será considerado para su atención.
</t>
  </si>
  <si>
    <t>2-6-3-329-S234</t>
  </si>
  <si>
    <t>Programa Social: "Activando Tlalpan"</t>
  </si>
  <si>
    <t xml:space="preserve">Gaceta Oficial de la Ciudad de México N° 1043 BIS del 13 de Febrero de 2023. </t>
  </si>
  <si>
    <t>Tlalpan</t>
  </si>
  <si>
    <t xml:space="preserve">Juan Tepeximilpa, Juventud Unida, Popular Santa Teresa, Pedregal de San Nicolás 4a Sección, Pedregal de San Nicolás 2a Sección, Torres de Padierna, Chichicáspatl, Sector XVII, Bosques del Pedregal, Vistas del Pedregal, Lomas de Cuilotepec, Dos de Octubre, Lomas de Padierna Sur, Belvedere, Mirador II, Chimilli, Cruz del Farol, El Zacatón, San Nicolás II, Zorros Solidaridad, Paraje 38, Primavera, Verano, Cultura Maya, Cuchilla de Padierna, Tlalmille, Pueblo de San Andrés Totoltepec, Pueblo de San Miguel Xicalco, Pueblo de La Magdalena Petlacalco, Pueblo de San Miguel Ajusco, Pueblo de Santo Tomás Ajusco, Pueblo de San Miguel Topilejo, Pueblo de Parres el Guarda; Isidro Fabela, Ampliación Isidro Fabela, Toriello Guerra, Barrio San Pedro Apostol, El Mirador 3a Sección, El Mirador 2a Sección, El Mirador 1a Sección, Pedregal de Santa Úrsula Xitla, Tlalcoligia, Los Volcanes,  AMSA,  Ex Hacienda San Juan de Dios, Guadalupe Tlalpan, Pueblo de San Pedro Mártir, Ejidos de San Pedro Mártir, Lomas de Padierna, Pedregal de San Nicolás 3a Sección, Héroes de Padierna, Pedregal de San Nicolás 4a Sección, Los Encinos, Lomas del Pedregal, Miguel Hidalgo 4a Sección, Miguel Hidalgo 3a Sección, Miguel Hidalgo 1a Sección,  La Palma, María Esther Zuno de Echeverría.
</t>
  </si>
  <si>
    <t xml:space="preserve">Apoyo </t>
  </si>
  <si>
    <t>20,000 personas usuarias, de entre 5 y 95 años, habitantes
preferentemente de Tlalpan.
y 67 personas facilitadoras de servicios.</t>
  </si>
  <si>
    <t>Programa Social: "Alianza con Tlalpan"</t>
  </si>
  <si>
    <t>Granjas Coapa, Ejidos de San Pedro Mártir, San Miguel Xicalco, Isidro Fabela, Cuchillas de Padierna, Lomas del Pedregal, San Miguel Topilejo, Belvedere, Lomas Altas de Padierna, Miguel Hidalgo 3ra. Sección, Parres el Guarda, San Pedro Mártir, Miguel Hidalgo, Mirador I, La Joya, Cumbres de Tepetongo, Miguel Hidalgo 1ra. Sección, Pedregal de San Nicolás 2da. Sección, Ampliación Miguel Hidalgo 4ta. Sección, Pedregal de San Nicolás 4ta. Sección, Ampliación Miguel Hidalgo 3ra. Sección, Pedregal de San Nicolás 3ra. Sección, Volcanes, Santo Tomas Ajusco, Ampliación Lomas de Padierna, Zacatón, Mirador II, Lomas de Cuilotepec II, Jardines del Ajusco, Lomas de Padierna Sur, Miguel Hidalgo 4ta. Sección, Los Encinos, Lomas de Padierna II, Pedregal de San Nicolás 1ra. Sección, 2 de Octubre, Bosques del Pedregal, Miguel Hidalgo 3ra. Sección, Cultura Maya, 'Fuentes Brotantes, Cantera Puente de Piedra, Tlalcoligia, Plan de Ayala, Cruz del Farol, Barrio la Lonja, Popular Santa Teresa, Tecorral, San Andrés Totoltepec, San Miguel Ajusco, Chimalcoyoc, San Lorenzo Huipulco, Belisario Domínguez, Sección XVI, Tlalpan Centro, Hacienda de San juan de Dios, Valle Escondido, Rinconada Coapa, Magdalena Petlacalco, Ex Hacieda Coapa, Divisadero, Mirador del Valle, Ciudad Jardin, Tlalmille, Narciso Mendoza, Héroes de Padierna, Los Ángeles, San Nicolás 1ra. Sección, Santa Úrsula Xitla, Tezontitla, Miguel Hidalgo 3ra. Sección, Arena Guadalupe, Mesa los Hornos, Juventud Unida, Miguel Hidalgo 3ra. Sección, Villa Coapa, Valle de Tepepan, Pedregal de Santa Úrsula Xitla, Rinconada del Mirador, Chimilli, Lomas de Tepemecatl, Rinconada Coapa 1ra. Sección.</t>
  </si>
  <si>
    <t>250,000 personas usuarias finales y 260 personas beneficiaras facilitadoras de servicios.</t>
  </si>
  <si>
    <t>2-6-2-330-S235</t>
  </si>
  <si>
    <t>Programa Social: "Alianzas entre Gente Grande"</t>
  </si>
  <si>
    <t>2 de Octubre, Ahuacatitla, Ampl Miguel Hidalgo, Ampl Plan de Ayala, Belvedere, Calvario Camisetas, Cantera Puente de Piedra, Chichicaspatl, Chimalcoyotl, Chimilli, Cruz del Farol, Cultura Maya, Dolores Tlali, Ejidos de San Pedro Mártir, El Diamante, El Mirador, El Mirador 3ra, El Mirador II, Ex Hacienda Coapa, Héroes de Padierna, Isidro Fabela, Juventud Unida, La Fama, La Lonja, La Magueyera, Libertad Topilejo, Lomas Altas de Padierna Sur, Lomas de Padierna, Lomas Hidalgo, Los Volcanes, María Esther Zuno de Echeverría, Mesa Los Hornos, Miguel Hidalgo, Miguel Hidalgo 1a Sección, Miguel Hidalgo 3ra Sección, Mirador del Valle, Movimiento Organizado de Tlalpan, Nuevo Renacimiento de Axalco, Pblo Magdalena Petlacalco, Pblo San Miguel Ajusco, Pblo San Miguel Xicalco, Pblo San Pedro Mártir, Pblo Santo Tomás Ajusco, Pedregal de San Nicolás, Pedregal de Santa Úrsula Xitla, Peña Pobre, Popular Santa Teresa, Pueblo San Miguel Topilejo, San Andrés Totoltepec, San Miguel Ajusco, San Miguel Topilejo, San Miguel Xicalco, Santa Úrsula Xitla, San Juan Tepeximilpa, Tepepan, Tepetitla El Alto, Tepetongo, Tlalcoligia, Toriello Guerra, Torres de Padierna, Valle Verde, Villa Coapa, Villa Lázaro Cárdenas, Viveros de Coatectlan</t>
  </si>
  <si>
    <t xml:space="preserve">
125 beneficiarios directos y12 Facilitadores de servicios para  1,200 personas usuarias finales como beneficiarios indirectos
</t>
  </si>
  <si>
    <t>Programa Social:  "Amigo Fiel"</t>
  </si>
  <si>
    <t xml:space="preserve">Miguel Hidalgo II Secc., Lomas de Padierna, Miguel Hidalgo III Secc, Heroes de Padierna, 2 de Octubre, San Pedro Martir, Magdalena Petlacalco, San Miguel Ajusco, San Miguel Xicalco, Pedregal de San Nicolas II Secc., Isidro Fabela, San Miguel Topilejo, Ejidos de San Pedro Martir, Santo Tomas Ajusco, Vistas del Pedregal, Cuchilla de Padierna, Pedregal de San Nicolas I Secc., Villa Lazaro Cardenas, U.  Hab. Narciso Mendoza, Parres el Guarda. </t>
  </si>
  <si>
    <t xml:space="preserve">Hasta 16 mil 
atenciones veterinarias por parte de 24 personas facilitadoras de Servicios </t>
  </si>
  <si>
    <t>2-4-2-078-S234</t>
  </si>
  <si>
    <t>Programa Social: "Camerata Infantil y Juvenil de Tlalpan"</t>
  </si>
  <si>
    <t>25 jóvenes
integrantes de la Camerata Infantil y Juvenil de Tlalpan y 10 personas facilitadoras de servicio</t>
  </si>
  <si>
    <t>2-6-8-324-S229</t>
  </si>
  <si>
    <t>Programa Social:  "Con Prevención Yo Decido"</t>
  </si>
  <si>
    <t>Ampliación Tepeximilpa, Arboledas Del Sur, Cantera Puente De Piedra, Chimalcoyoc, Ejidos De San Pedro Martir, Fuentes Brotantes, Heroes De Padierna I , Isidro Fabela, La Fama , La Magdalena Petlacalco, La Primavera , La Santisima Trinidad , Miguel Hidalgo, Miguel Hidalgo 2da Secc, Miguel Hidalgo 3ra Secc, Pedregal De Las Águilas, Pedregal De Sn Nicolas 1a Secc , San Miguel Ajusco , San Miguel Topilejo, San Pedro Martir , Santo Tomas Ajusco, Tecorral, Tepeximilpa, Tlalpan Centro</t>
  </si>
  <si>
    <t xml:space="preserve">5,000 adolescentes de entre 12 a 17 años y 10 personas beneficiarias facilitadoras </t>
  </si>
  <si>
    <t>Programa Social: "Del Oficio al Arte"</t>
  </si>
  <si>
    <t>Ubicación de Centros de Artes y Oficios (CAO), los cuales son espacios de encuentro comunitario, sin dejar de lado todas las colonias de la Alcaldía de Tlalpan. Actualmente 
se cuenta con 4 de ellos: 1) CAO de Tiempo Nuevo, ubicado en la colonia Miguel Hidalgo 2da sección, 2) CAO de Ajusco Medio, ubicado en la colonia Cultura Maya, 3) CAO del Pueblo, ubicado en el pueblo de San Miguel Xicalco y, 4) el CAO de la colonia de Mesa los Hornos. Asi como en los pueblos de San Pedro Mártir, San Andrés Totoltepec, San Miguel Topilejo, San Miguel Ajusco y Santo Tomas Ajusco; 
en las colonias: Miguel Hidalgo en 
sus diferentes secciones y de Torres de Padierna, Lomas de Padierna, Héroes de Padierna, Isidro Fabela y San Lorenzo 
Huipulco.</t>
  </si>
  <si>
    <t xml:space="preserve">168,433 habitantes y  85 personas beneficiarias Facilitadoras de Servicios </t>
  </si>
  <si>
    <t>2-6-8-328-S233</t>
  </si>
  <si>
    <t>Programa Social: "Estancias Infantiles Tlalpan"</t>
  </si>
  <si>
    <t>2 de Octubre, Ampliación Isidro Fabela, Ampliación Miguel Hidalgo, Ampliación Oriente, Arboledas del Sur, Belvedere, Bosques del Pedregal, Cantera Puente de Piedra, Chichicaspatl, Chimalcoyotl, Chimilli, Cruz del Farol, Cuchilla de Padierna, Cuilotepec II, Cultura Maya, Cumbres de Tepetongo, Divisadero, Ejido de Santa Úrsula Coapa, Ejidos de Huipulco, Ejidos de San Pedro Mártir, El Mirador, El Zacatón, Ex Hacienda San Juan de Dios, Fuentes de Tepepan, Fuentes del Pedregal, Guadalupana, Héroes de Padierna, Isidro Fabela, La Primavera, Las Flores, Las Huertas, Lomas Altas de Padierna Sur, Lomas de Cuilotepec, Lomas de Padierna, Lomas de Padierna Sur, Lomas de Temepecatl, Lomas Hidalgo, Los Encinos, Los Volcanes, Magdalena Contreras, Magdalena Petlacalco, Magisterial Coapa, María Esther Zuno de Echeverría, Mesa Los Hornos, Miguel Hidalgo 1ra Sección, Miguel Hidalgo 2a Sección, Miguel Hidalgo 3ra Seccion, Miguel Hidalgo 4ta Seccion, Mirador I, Mirador II, Narciso Mendoza, Paraje 38, Paraje de Temastitla, Paraje Tetenco, Pedregal de San Nicolás 1ra Sección, Pedregal de San Nicolás 3a Sección, Pedregal de San Nicolás 4ta Sección, Pedregal de Santa Úrsula , Popular de Santa Teresa, Primavera, Roca de Cristal, Rómulo Sánchez Mireles, San Andrés Totoltepec, San Bartolo El Chico, San Juan Tepeximilpa, San Miguel Ajusco, San Miguel Tehuisco, San Miguel Topilejo, San Miguel Toxiac, San Nicolás II, San Nicolás Totoloapan, San Pedro Mártir, San Simon Culhuacan, Santa Cruz, Santa Úrsula Coapa Coyoacán. Santa Úrsula Xitla, Santísima Trinidad, Santo Tomas Ajusco, Solidaridad, Tecorral, Temazcalillo, Tepetlica, Tepetlica El Alto, Tepetongo, Tezontitla, Tlalcoligia, Tlalmille, Tlalpan Centro, Tlaxopan, Torres de Padierna, Verano, Vistas del Pedregal, Viveros de Coatetlan</t>
  </si>
  <si>
    <t>680 apoyos económicos a las estancias infantiles y  11 personas beneficiarias facilitadoras de servicios</t>
  </si>
  <si>
    <t>Programa Social:  "Movilidad Segura, Tlalpan"</t>
  </si>
  <si>
    <t>Apoyar las colonias con mayor indice de obstaculos  identificación de obstáculos en la vía pública, de las colonias que no fueron atendidas en el periodo 2022 las cuales son: Héroes de Padierna, Pedregal de San Nicolás, Tlalcoligia, Fraccionamiento Residencial Villa Coapa, Fraccionamiento Chimali, Belisario Domínguez, Ejidos de San Pedro Mártir, Miguel Hidalgo 4ta. Secc., San Bartolo el Chico, Lomas de Padierna Sur, Tlalpan Centro Zona II, Lomas de Padierna, Los Volcanes, Hacienda de San Juan 2da Sección, Pueblo de San Lorenzo Huipulco, Fuentes del Pedregal y Valle Escondido.</t>
  </si>
  <si>
    <t>Se estima que la población objetivo asciende a 
489,949 personas residentes y 28 personas beneficiarias facilitadoras de 
servicios,</t>
  </si>
  <si>
    <t>Programa Social:  "Mujeres Libres y en Igualdad"</t>
  </si>
  <si>
    <t>Atender la violencia hacia las mujeres a través de jornadas de servicios en las colonias con mayor incidencia de violencia de género, sumando la estrategia Puntos Violeta. donde las 30 principales colonias y pueblos en los que se han concentrado estos delitos de género (de 2019 a septiembre de 2022) en orden de mayor a menor incidencia son: San Miguel Topilejo, San Andrés Totoltepec, San Pedro Mártir, Santo Tomas Ajusco, Ampliación Miguel Hidalgo 2a Secc., Pedregal de San Nicolás 1a Secc., Tlalpan Centro, Lomas de Padierna, Isidro Fabela, San Miguel Ajusco, San Miguel Xicalco, Ampliación Miguel Hidalgo 3a Secc., Ejidos de San Pedro Mártir, Héroes de Padierna, Miguel Hidalgo, Narciso Mendoza Villa Coapa, Mesa Los Hornos, Pedregal de San Nicolás 4a Secc. , Pedregal de San Nicolás 3a Secc., la Magdalena Petlacalco, San Lorenzo Huipulco, Tlalcoligia, Santa Úrsula Xitla, Toriello Guerra, Bosques del Pedregal, Pedregal de San Nicolás 2a Secc., Ampliación Miguel Hidalgo 4a Secc., Popular Santa Teresa, Jardines de San Juan, Granjas Coapa.</t>
  </si>
  <si>
    <t>5,400 mujeres 
y 600 hombres y 37 personas beneficiarias facilitadoras de servicios.</t>
  </si>
  <si>
    <t>Programa Social:  "Prepar-AT"</t>
  </si>
  <si>
    <t>2 De Octubre, Ampliacion De San Juan Tepeximilpa, 
Ampliacion Isidro Fabela, Anexo Los Hornos, Arboledas Del Sur, Ayometitlan, Belisario Dominguez - Sección XVI, Belvedere, Bosques Del Pedregal, Camara Nacional De La Industria De La Construccion, Camisetas, Cantera Puente De Piedra, Chimalcoyotl, Chimilli, Cruz Del Farol, Cultura Maya, Cumbres De Tepetongo, Ejidos De San Andres Totoltepec, Ejidos De San Pedro Martir, El Capulin, El Mirador - 1ra Secc., El Mirador - 2da Secc., Fresno, Fuentes De Tepepan, H Colegio Militar Niños Heroes De Chapultepec, Hacienda De San Juan De Tlalpan - 2da  Secc., Heroes De Padierna, Heroico Colegio Militar, Isidro Fabela, La Fama, La Joya - San Miguel Ajusco, La Magueyera, La Palma - 1ra Secc., Las Flores, Lomas Altas De Padierna Sur, Lomas De Padierna, Lomas Hidalgo, Los Encinos, Magdalena Petlacalco, Mesa De Los Hornos,  Miguel Hidalgo , Miguel Hidalgo 2da Secc., 3ra Secc., 4ta Secc.,  Mirador Del Valle, Mirador II, Movimiento Organizado De Tlalpan, Nuevo Renacimiento De Axalco, Paraje 38, Parres El Guarda, Pedregal De San Nicolas - 1ra Secc., Pedregal De San Nicolas - 2da Secc., Pedregal De San Nicolas - 3ra Secc., Pedregal De San Nicolas - 4ta Secc., Pedregal De San Nicolas, Pedregal De Santa Ursula Xitla, Plan De Ayala - 1ra  Secc., Popular Santa Teresa, Pueblo Quieto, Rinconada Las Hadas, San Andres Totoltepec, San Lorenzo Huipulco, San Miguel Ajusco, San Miguel Topilejo, San Miguel Toxiac, San Miguel Xicalco, San Pedro Apostol, San Pedro Martir, Santa Ursula Xitla, Santo Tomas Ajusco, Tecorral, Tepeximilpa, Tlalcoligia, Tlalmille, Tlalpan Centro, Toriello Guerra, Torres De Padierna, Valle De Tepepan, Villa Coapa, Viveros Coatetlan, Xaxalco, Zacayucan Peña Pobre, Zapote .</t>
  </si>
  <si>
    <t>Hasta 800 
personas, atendidas por una asociación civil</t>
  </si>
  <si>
    <t>Programa Social: "Prevención de las Violencias, Tlalpan"</t>
  </si>
  <si>
    <t>La joya, Santo Tomás Ajusco, Magdalena Petlacalco, Villa Lázaro cárdenas, Narcizo Méndoza, San Miguel Topilejo,San Miguel Xicalco,San Pedro Mártir, San Andrés Totoltepec, 2 de Octubre, Miguel Hidalgo era Sección, Cucuchilla Padierna, Chimilli, Nueva Oriental Coapa, Nueva Vergel Coapa, Chimalcoyotl, Santa Úrsula Xitla,Miguel Hidalgo 2da sección, Fuentes Brotantes, Fuentes Tepepan, Tecorral, Valle Verde, Plan de Ayala, El Mirador, Tlacología,Isidro Fabela, Pedregal San Nicolás, Miguel Hidalgo 3ra sección y Pedregal San Nicolás 1era sección.</t>
  </si>
  <si>
    <t xml:space="preserve"> Por lo menos, 13,376 personas usuarias finales y 28 personas  beneficiarias facilitadoras de servicios, </t>
  </si>
  <si>
    <t>Programa Social: "Tlalpan es Tu Hogar"</t>
  </si>
  <si>
    <t>2 de Octubre, Ampliación Miguel Hidalgo, Belvedere, Cantera Puente de Piedra, Chichicaspatl, Cruz del Farol, Cuchilla de Padierna, Diamante, Ejidos de San Pedro  Mártir, El Divisadero, El Mirador 1 Sección, Héroes de Padierna, Isidro Fabela, La Lonja, La Magdalena Petlacalco, Lomas de Cuilotepec, Lomas de Padierna, Lomas de Padierna Sur, Lomas del Pedregal, Lomas Hidalgo, Los Encinos, Los Volcanes, Ma. Esther Zuno de Echeverría, Mesa Los Hornos, Miguel Hidalgo, Miguel Hidalgo 1a Sección, Miguel Hidalgo 2a Sección, Miguel Hidalgo 3a Sección, Mirador 1a Sección, Nuevo Renacimiento de Axalco, Parres El Guarda, Pedregal de San Nicolás 1a Sección, Pedregal de San Nicolás 4a Sección, Pedregal de Santa Úrsula Xitla, Popular Santa Teresa, Primavera, San Andrés Totoltepec, San Lorenzo Huipulco, San Miguel Ajusco, San Miguel Tehuisco, San Miguel Topilejo, San Miguel Toxiac, San Miguel Xicalco, San Nicolás 2a Sección, San Pedro Mártir, Santa Úrsula Xitla, Santo Tomas Ajusco, Temazcalillo, Tepetlica, Tepetongo, Tezontitla, Tlalcoligia, Tlalmille, Tlalpan, Villa Coapa, Xaxalco Topilejo, Zacatón.</t>
  </si>
  <si>
    <t>Hasta 145 niñas, niños y adolescentes entre 
0 y 17 años 11 meses de edad  y  5 personas beneficiarias facilitadoras de servicios</t>
  </si>
  <si>
    <t>3-2-1-326-S231</t>
  </si>
  <si>
    <t>Programa Social: "Tlalpan Hacia el Desarrollo Sostenible"</t>
  </si>
  <si>
    <t>2 De Octubre, Ampliación Miguel Hidalgo 4a Secc. Ampliación Tezontitla, Arboledas Del Sur, Atocpa Sur, Barrio Del Niño Jesús, Belisario Domínguez, Belvedere Ajusco, Bosque De Tepeximilpa, Cantera Puente De Piedra, Chimalcoyoc (Pblo), Cruz Del Farol, Cuchilla De Padierna, Cumbres De Tepetongo, Ejidos De San Pedro Mártir, El Mirador 2da. Secc., Ex Hacienda Coapa, Ex Hacienda San Juan De Dios, Granjas Coapa, Guadalupana, Heroes De 1910, Heroes De Padierna, Isidro Fabela Poniente, ISSSFAM No. 1 (U Hab.)-Villa Tlalpan, Jardines De San Juan, Juventud Unida, La Fama, La Joya, La Magdalena Petlacalco, La Primavera, Las Flores, Lomas De Padierna,Los Volcanes, Maria Esther Zuno De Echeverria, Mesa Los Hornos, Miguel Hidalgo, Miguel Hidalgo 3ra Secc, Mirador 1a Secc., Movimiento Organizado De Tlalpan, Narciso Mendoza- Villa Coapa, Nuevo Renacimiento De Axalco, Paraje 38, Parque Del Pedregal, Parres El Guarda  (Pblo), Pedregal De Las Águilas, Pedregal De San Nicolas 1a Y 2da. Secc., Pedregal De San Nicolas 4a Secc., Pedregal De Santa Úrsula Xitla, Plan De Ayala, Prado Coapa 2da Secc., Pueblo Quieto, Romulo Sánchez Mireles, San Andres Totoltepec (Pblo), San Bartolo El Chico, San Juan Tepeximilpa, San Lorenzo Huipulco, San Miguel Ajusco (Pblo), San Miguel Topilejo (Pblo), San Miguel Xicalco (Pblo), San Nicolas Totolapan, San Pedro Martir (Pblo), Santa Cruz, Santa Úrsula Xitla (Pblo), Santo Tomás Ajusco (Pblo), Solidaridad, Tecorral, Tepepan, Texcaltenco, Tlalcoligia, Tlalpan Centro, Toriello Guerra, U. Hab. Fovissste San Pedro, U. Hab. Fuentes Brotantes, Villa Lazaro  Cárdenas, Xaxalco, Xaxalipac</t>
  </si>
  <si>
    <t>Asignar 549 apoyos (480 para personas beneficiarias y 69 para personas beneficiarias facilitadores de servicios),</t>
  </si>
  <si>
    <t>Programa Social: "Tlalpan Resurge"</t>
  </si>
  <si>
    <t xml:space="preserve">Este programa social, pretende prioritariamente brindar atención al 70% de los aproximadamente 489,508 habitantes de colonias pueblos y barrios de la Alcaldía Tlalpan.
</t>
  </si>
  <si>
    <t>Se estima que la población objetivo asciende a 
489,949 personas residentes
y 150 personas beneficiarias facilitadoras de servicios</t>
  </si>
  <si>
    <t xml:space="preserve">Programa Social: "Tlalpan Grande Como Sus Jóvenes" </t>
  </si>
  <si>
    <t xml:space="preserve">Actopa, Arboledas del Sur, Cantera puente de Piedra, Coapa, Cruz del Farol, Ejidos de San Pedro Mártir, El Zacatón, La fama, La Magdalena Petlacalco, Lomas Hidalgo, Los volcanes, Nuevo Renacimiento de Axalco, Parres El Guarda, San Andrés Totoltepec, San Pedro Mártir, Santo Tomás Ajusco, Valle de Tepepan, Valle Verde, San Miguel Topilejo, Santa Úrsula Xitla, Mesa los Hornos, Otomíes, Dolores Tlali, Barrio La Fama, San Miguel Ajusco.
</t>
  </si>
  <si>
    <t>Al menos 9 proyectos comunitarios juveniles y 11 personas beneficiarias facilitadoras de servicios</t>
  </si>
  <si>
    <t>Programa Social: "Tlalpan Contigo"</t>
  </si>
  <si>
    <t>Gaceta Oficial de la Ciudad de México N° 1104 del 15 de Mayo 2023</t>
  </si>
  <si>
    <t>Colonias, barrios y pueblos ubicados en las zonas clasificadas como de bajo y muy bajo índice de desarrollo social de Tlalpan.</t>
  </si>
  <si>
    <t>Hasta de 700 personas, que  que se encuentren en una condición de emergencia 
social sin posibilidad de subsanarla y/o estén en condiciones de desigualdad social</t>
  </si>
  <si>
    <t>2- 3- 2- 064-E189</t>
  </si>
  <si>
    <t>Programa Social:  "Va por tu Salud"</t>
  </si>
  <si>
    <t>Gaceta Oficial de la Ciudad de México N° 1146 del 12 de Julio 2023</t>
  </si>
  <si>
    <t xml:space="preserve">San Pablo Tepetlapa, Comunal San Agustín, Rinconada de San Felipe, Esperanza, Benito Juarez, San Felipe de Jesús, Tezozomoc, Amp. Las Águilas, El Arenal 1ra. Secc., San Andrés Totoltepec, Tlalcoligia, San Nicolás Totolapan, Pedregal de San Nicolás, Ejidos de San Pedro Mártir, Granjas Coapa, Barrio San Miguel, San Miguel, Lomas Hidalgo, Cantera Puente de Piedra, Pueblo de la Candelaria, Pueblo San Pablo Oztotepec, Juventino Rosas, Narciso Mendoza, Pueblo San Gregorio Atlapulco, Paseos de Churubusco, Santa Ana, Ajusco, Escuadrón, Cuchilla de Padierna, Vistas del Pedregal, Santo Tomás Ajusco, Barrio San Juan, San Pedro Actopan, Carmen Serdán, Amp. Miguel Hidalgo 4ta. Secc., Constitución de 1917, Amp. Santiago Acahualtepec, Portales Sur, Las Águilas, La Joya, San Pedro Mártir, Viveros de Coactetlan, San Nicolás II, El Rosal, Lomas de Padierna, Temascalillo, Pedregal de San Nicolás 4ta. Secc., Lomas de San Lorenzo, Pueblo San Miguel Topilejo, Bosques de Tepeximilpa, San Miguel Ajusco, Lomas de Padierna, San Miguel Xicalco, Amp. Miguel Hidalgo 4ta. Secc., Arboledas del Sur, Unidad Modelo, Lomas de Tepemecatl.
</t>
  </si>
  <si>
    <t xml:space="preserve">Atender la promoción de la salud de las personas residentes en Tlalpan y de manera prioritaria de las personas mayores, personas con discapacidad, que padezcan alguna enfermedad crónico-degenerativa, por lo que se realizará la atención a partir de: Integrar un equipo de 61 personas beneficiarias facilitadoras de servicios que participarán en la implementación de las actividades operativas y administrativas. </t>
  </si>
  <si>
    <t>Programa Social:  "Yo Aprendo en Grande"</t>
  </si>
  <si>
    <t>El Mirador 1a Sección, Lomas de Padierna I, Los Volcanes, Pedregal de San Nicolas 4a Sección, Rinconada las Hadas, San Andrés Totoltepec, San Miguel Topilejo, San Miguel Xicalco, San Pedro Mártir, Santo Tomas Ajusco y Tlalcoligia 5to Cajon Chicoco (Pertenecinte a la Alcaldía Xochimilco).</t>
  </si>
  <si>
    <t>Hasta 12,600 niñas, niños y adolescentes y 15 personas beneficiarias facilitadoras de servicios</t>
  </si>
  <si>
    <t>2-7-1-323-U048</t>
  </si>
  <si>
    <t>Acción Social:  "Apoyo A Personas Con Discapacidad Física o Sensorial"</t>
  </si>
  <si>
    <t>Gaceta Oficial de la Ciudad de México N° 1083 del 13 de Abril 2023.</t>
  </si>
  <si>
    <t xml:space="preserve">Mesa los Hornos, Cantera Puente de Piedra, Santa Ursula Xitla, Am. Miguel Hidalgo. </t>
  </si>
  <si>
    <t>550 apoyos en especie para personas con discapacidad motriz o auditiva.</t>
  </si>
  <si>
    <t>Acción Social:  "Ecotecnologías"</t>
  </si>
  <si>
    <t>Gaceta Oficial de la Ciudad de México N° 1085 del 17 de Abril 2023, Modificadas en N° 1114 del 29 de Mayo 2023.</t>
  </si>
  <si>
    <t>Habitantes de 2,223 viviendas (7,558 personas) en Tlalpan y 13 personas facilitadoras de servicios</t>
  </si>
  <si>
    <t>Acción Social: "Promoción y Atención al Desarrollo Infantil en Tlalpan"</t>
  </si>
  <si>
    <t>Gaceta Oficial de la Ciudad de México N° 1079 del 05 de Abril 2023.</t>
  </si>
  <si>
    <t xml:space="preserve">Lomas de Cuilotepec, Granjas Coapa, Plan de Ayala, Arboledas de Sur, La Candelaria, Paseos de Churubusco, Viveros de Coactetlan, Palmitas, Barrio San Lorenzo Tezonco, Santa Cruz, Snto Tomas Ajusco, Comunal San Agustin, San Pedro Martir, Lomas Altas de Padierna Sur, Barrio San Juan, Carmen Serdan, Amp. Miguel Hidalgo, Constitución de 1917, Ayuntamiento, Miguel Hidalgo 1ra. Secc., Pedregal de las Aguilas, Cuchilla de Padierna, Santa Cruz Meyehualco.  </t>
  </si>
  <si>
    <t>6,000 niñas y niños de 0 a 12 años de edad .
400 personas cuidadoras de niños y niñas usuarios del centro “Xilotl”.
23 personas facilitadoras de servicios</t>
  </si>
  <si>
    <t>Acción Social: "Saludable- Mente Tlalpan"</t>
  </si>
  <si>
    <t>Gaceta Oficial de la Ciudad de México N° 1074 del 29 de Marzo, Modificada en N° 1094 del 28 de Abril 2023.</t>
  </si>
  <si>
    <t xml:space="preserve">Lomas de Padierna I, Lomas de Cuilotepec, Chimilli, San Pedro Apostol, Cantera Puente de Piedra, Isidro Fabela, Santa Ursula Xitla, San Andres Totoltepec, Rinconada las Hadas, Tlalcoligia, Cumbres de Tepetongo, Tlalmille, Tlalpan Centro </t>
  </si>
  <si>
    <t xml:space="preserve">500 niñas, niños y jóvenes de 10 a 19 años y 14 personas facilitadoras de servicios, </t>
  </si>
  <si>
    <t>Acción Social: "Tlalpan en Unidad 2023"</t>
  </si>
  <si>
    <t>Gaceta Oficial de la Ciudad de México N° 1083 del 13 de Abril de 2023."</t>
  </si>
  <si>
    <t>Aproximadamente 50,000 personas,habitantes de 14,600 viviendas ubicadas en unidades y conjuntos 
habitacionales, y 7 personas facilitadoras de servicios</t>
  </si>
  <si>
    <t>Acción Social: "Tlalpan Grande y Diverso, 2023"</t>
  </si>
  <si>
    <t>Gaceta Oficial de la Ciudad de México N° 1068 del 21 de Marzo 2023 y Modificada en N° 1115 del 30 de Mayo 2023.</t>
  </si>
  <si>
    <t>Chimalcoyoc , Dolores Tlali , Fuentes Brotantes , Granjas Coapa , Lomas De Padierna I, Ma Esther Zuno De Echeverria-Tlalpuente , Prado Coapa 2a Seccion , San Lorenzo Huipulco , San Miguel Ajusco , San Miguel Topilejo , San Miguel Xicalco, San Nicolas Ii,San Pedro Martir , Santa Ursula Xitla , Santisima Trinidad , Santo Tomas Ajusco, Tlalpan Centro , Toeriello Guerra, Villa Coapa</t>
  </si>
  <si>
    <t xml:space="preserve">Por lo menos, 500 
personas LGBTTTIQA+  y 30 personas facilitadoras de servicios, </t>
  </si>
  <si>
    <t>Acción Social: "Tlalpan Mágico: Entrega de Juguetes 2023"</t>
  </si>
  <si>
    <t>Gaceta Oficial de la Ciudad de México N° 1071 del 24 de Marzo 2023."</t>
  </si>
  <si>
    <t xml:space="preserve">2 de Octubre, 5 de Mayo, A.M.S.A, Acotla Chico, Actopa Sur, Alfredo B Bonfil, Ampl Miguel Hidalgo, Ampl Miguel Hidalgo 1a Secci., Ampl Miguel Hidalgo 2ª., Secc Tlalpan, Ampliación Isidro Fabela, Ampliación Lomas de Padierna, Arboledas del Sur, Arenal Tepepan, Atocpa, Barrio de Caramago, Barrio del Niño Jesús, Barrio El Capulín, Barrio El Truenito, Barrio La Fama, Barrio La Lonja, Barrio San Fernando, Belisario Domínguez Secc. VI, Belvedere Ajusco, Bosques de Tepeximilpa, Bosques del Pedregal, Buganvilias, Camino Real al Zacatón, Cantera Fuente de Piedra, Chichicaspatl, Chimalcoyoc, Chimilli, Club de Golf México, Huipulco, Colinas del Bosque, Comuneros de Santa Úrsula, Cruz del Farol, Cuahnejaque, Cumbres de Tepetongo, Cuchilla de Loma Bonita, Cuchilla de Padierna, Cuevitas San Andrés Totoltepec, Cuilotepec, Cultura Maya, Diamante, Divisadero, Dolores Tlali, Ejidos de Huipulco, Ejidos De Padierna, Ejidos De San Pedro Mártir, El Charco, El Metro, El Mirador 1a Sección, El Mirador 2a Sección, El Mirador 3a Sección, El Mirador II, El Zacatón, Estrella Mora, Ex Ejidos De Huipulco, Ex Hacienda Coapa, Ex Hacienda San Juan de Dios, Fracc. la Antigua Quinta, Fresnos, Fuentes Brotantes, Fuentes Del Pedregal, Granjas Coapa, Guadalupe, Héroes De 1910, Héroes de Padierna, Isidro Fabela, Jardines De San Juan, Jardines Del Ajusco, Jardines En La Montaña, Juventud Unida, La Fama, La Guadalupana, La Joya, La Lonja, La Magdalena Petlacalco, La Magueyera, La Palma, La Palma 1a Sección, La Palma 3a Sección, La Primavera, Emilio Portes Gil Pemex, Loma Bonita, Lomas de Cuilotepec, Lomas de Cuilotepec II, Lomas de Padierna, Lomas de Padierna Sur, Lomas de Tepemecatl, Lomas del Pedregal, Lomas Hidalgo, Los Ángeles, Los Encinos, Los Fresnos, Los Volcanes, Luis Donaldo Colosio, Magisterial, María Esther Zuno de Echeverría, Mesa los Hornos, Miguel Hidalgo, Miguel Hidalgo 1ra Sección, Miguel Hidalgo 2a Seccion, Miguel Hidalgo 3a Sección, Miguel Hidalgo 4a Sección, Mirador, Mirador 1a Sección, Mirador Del Valle, Mirador I, Mirador II, Movimiento Organizado de Tlalpan, Narciso Mendoza, Nueva Oriental Coapa, Nuevo Renacimiento de Axalco, Ocotla El Chico, Ometecutle Dolores, Paraje 38, Paraje El Charco, Paraje la Pedrera, Paraje Tetenco, Parque del Pedregal, Parres El Guarda, Pedregal de San Nicolás
Pedregal Chichicaspatl, Pedregal de Aminco, Pedregal de las Águilas, Pedregal de San Nicolás 1a Sección, Pedregal de San Nicolás 2da. Secc., Pedregal de San Nicolás 3a Sección, Pedregal de San Nicolás 4ta. Secc., Pedregal de San Nicolás 5a Secc, Pedregal De Santa Úrsula Xitla, Pedregal de San Nicolás, Pedregal del Lago, Peña Pobre, Piedra Larga, Plan de Ayala, Popular Santa Teresa, Prado Coapa 2a Sección, Prado Coapa 3a Sección, Primavera, Pueblo Chimalcoyotl, Pueblo Quieto, Rancho los Colorines, Rinconada Coapa 1a Sección, Residencial Villa Prado, Residencial Chimali, Residencial Villa Prado Coapa, Rincón Del Mirador, Rincon El Mirador II, Rinconada Coapa, Rinconada Coapa 1a Secc.,Rinconada Coapa 2a Secc., Rinconada el Mirador, Rinconada las Hadas 
Rinconada Del Mirador II, Roca de Cristal, Rómulo Sánchez Mireles, San Andrés Totoltepec, San Bartolo el Chico, San Fernando, San Juan Tepeximilpa, San Lorenzo Huipulco, San Miguel Ajusco, San Miguel Tehuisco, San Miguel Topilejo, San Miguel Toxiac, San Miguel Xicalco, San Nicolas Totolapan II, San Pedro Apostol, San Pedro Martir, San Pedro Martir Fovissste, San Andres Totoltepec, Santa Ursula Xitla, Santisima Trinidad, Santo Tomas Ajusco, Sn Lorenzo Huipulco, Solidaridad, Tecorral, Temaxtitla, Temazcalillo, Tenorios, Tepetitla, Tepetongo, Tepeximilpa La Paz, Texcaltenco, Tezontitla, Tlalcoligia, Tlalmille, Tlalpan Centro, Tlalpuente, Tlaxcaltenco, Tlaxcaltenco la Mesa , Tlaxopa Xochimilco, Tlaxopan Norte, Toriello Guerra, Torres de Padierna, Totolapan, U. H. Coapa Tenorios Fovissste, Valle de Tepepan, Valle Escondido, Valle Verde, Verano, Vergel de Coyoacán, Vergel del Sur, Viejo Ejido Santa Úrsula, Villa Coapa, Villa Lázaro Cárdenas, Villa Olímpica, Vista Hermosa, Vistas Del Pedregal, Vistas Del Valle, Viveros Coatectlan, Volcanes, Zapote, Zapote 1.
</t>
  </si>
  <si>
    <t>Hasta 13,389 juguetes y 2 personas facilitadoras de servicios.</t>
  </si>
  <si>
    <t>Acción Social "“Centros de Atención al Cuidado Infantil “CACI Tlalpan”</t>
  </si>
  <si>
    <t>Gaceta Oficial de la Ciudad de México N° 1141 del  de Julio 2023."</t>
  </si>
  <si>
    <t>En espera de datos de la Unidad Operativa</t>
  </si>
  <si>
    <t>Mejorar las condiciones de hasta 26 Centros comunitarios “CACI” (Centros De Atención Al Cuidado Infantil) ubicados en zonas con Índice de muy bajo, bajo y medio Desarrollo Social. Mediante para brindar servicios y cuidados accesibles para al menos 729 niñas y niños.</t>
  </si>
  <si>
    <t>Acción Social: "Carrera Tlalpense"</t>
  </si>
  <si>
    <t>Gaceta Oficial De La Ciudad De Mexico N° 1116 Del 31 De Mayo 2023,
 Modificada En N° 1141 De 05 De Julio De 2023</t>
  </si>
  <si>
    <t>La Carrera se realizó en la explanada de la Alcaldía Tlalpan (plaza de la constitución #1, Colonia Tlalpan Centro). 
EL recorrido pasó por las colonias Toriello Guerra, Tlalpan Centro y Romulop Sanchez Mireles. Con la participación de personas residentes en diferentes colonias de la CDMX.</t>
  </si>
  <si>
    <t>Incentivar la participación de los habitantes de la Alcaldía Tlalpan en actividades deportivas, mediante la organización de competencias deportivas como la XVII Carrera Tlalpense 10k 2023. Con la participación de la población en el evento. Otorgando premios a 54 participantes que resulten ganadores de cada categoría y ramas participantes con un premio económico.</t>
  </si>
  <si>
    <t>Acción Social:  "Curso de Verano"</t>
  </si>
  <si>
    <t>Gaceta Oficial De La Ciudad De Mexico N° 1134 Del 26 De Junio 2023</t>
  </si>
  <si>
    <t>2 de Octubre, Ampliación Miguel Hidalgo, Arboledas del Sur, Barrio El Capulín, Barrio del Niño Jesús, Belvedere, Bosques del Pedregal, Bosques de Tepeximilpa, Cantera Puente de Piedra, Chichicaspatl, Chimalcoyotl, Chimilli, Cruz del Farol, Cuchilla de Padierna, Cultura Maya, Cumbres de Tepetongo, Ejidos de San Pedro Mártir, El Mirador, Fuentes Brotantes, Guadalupe, Héroes de Padierna, Isidro Fabela, Jardines del Ajusco, Jardines de San Juan, La Joya, La Fama, La Lonja, La Primavera, Loma Bonita, Lomas Altas de Padierna Sur, Lomas de Cuilotepec, Lomas de Padierna, Lomas de Padierna Sur, Lomas de Temepecatl, Lomas de Texcalatlaco, Lomas Hidalgo, Los Encinos, Llano La Faja, Magisterial, Mesa Los Hornos, Miguel Hidalgo, Miguel Hidalgo 1ra Sección, Miguel Hidalgo 3ra Sección, Miguel Hidalgo 4ta Sección, Mirador I, Mirador II, Nuevo Renacimiento de Axalco, Paraje 38, Paraje Piedra Suelta, Parque del Pedregal, Pedregal de Carrasco, Pedregal de San Nicolás, Pedregal de San Nicolás 1ra Sección, Pedregal de San Nicolás 3a Sección, Pedregal de San Nicolás 4ta Sección, Pedregal de Santa Úrsula, Pedregal de Santa Úrsula Xitla, Peña Pobre, Popular de Santa Teresa, Primavera, Pueblo Quieto, Rinconada Coapa 1ra. Secc.. San Andrés Totoltepec, San Bartolo El Chico, San Juan Tepeximilpa, San Lorenzo Huipulco, San Miguel Ajusco, San Miguel Tehuisco, San Miguel Topilejo, San Nicolás II, San Pedro Mártir, San Pedro Apóstol, Santa Cruz, Santa Úrsula Coapa, Santa Úrsula Xitla, Santísima Trinidad, Santo Tomas Ajusco, Solidaridad, Tecorral, Tenorios, Tepetongo, Tierra Colorada, Tlalcoligia, Tlaxcaltengo, Tlalmille, Tlalpan Centro, Torres de Padierna, Toriello Guerra, Valle Tlalpan, Valle de Tepepan, Verano, Vergel del Sur, Villa Coapa, Villa Lázaro Cárdenas, Villa Olímpica, Vistas del Pedregal, Viveros de Coatetlan, Zacatón, Zapote.</t>
  </si>
  <si>
    <t>Implementar un programa de juegos, dinámicas y actividades deportivas y de psicomotricidad en los que los niños puedan disfrutar.  Contribuyendo a que las personas responsables de crianza tengan espacios de tiempo libre durante las vacaciones de verano.</t>
  </si>
  <si>
    <t>Acción Social "Entrega de conjuntos deportivos a deportistas y entrenadores deportivos"</t>
  </si>
  <si>
    <t>Gaceta Oficial De La Ciudad De Mexico N° 1083 Del 13 De Abril 2023.</t>
  </si>
  <si>
    <t>El registro de los deportistas y entrenadores se realizó en el Depotivo Villa Olímpica, ubicado en Insurgentes Sur sin número casi esquina con Periférico, Col. Parque del Pedregal, C.P. 14010, Alcaldía Tlalpan. Los deportistas y entrenadores son residentes de diferentes colonias de las Alcaldías de la CDMX.</t>
  </si>
  <si>
    <t>Entregar un conjunto de pants a deportistas y entrenadores deportivos de la Alcaldía, representantes en competencias deportivas dentro y fuera de la Alcaldía Tlalpan, Juegos Deportivos Infantiles, Juveniles y Paralímpicos de la Ciudad de México, Juegos Nacionales CONADE, Juegos Nacionales Populares o eventos internacionales. Con el fin de contar con una identidad en las competencias.</t>
  </si>
  <si>
    <t>Acción Social "Fortaleciendo la Cultura de los Pueblos"</t>
  </si>
  <si>
    <t>Gaceta Oficial De La Ciudad De Mexico N° 1184 Del 4 De Septiembre 2023.</t>
  </si>
  <si>
    <t>San Miguel Xicalco, Chimalcoyoc, Parres El Guarda, San Miguel Topilejo, San Pedro Mártir, Santo Tomás Ajusco, Santa Úrsula Xitla, Magdalena Petlacalco, San Andrés Totoltepec y San Miguel Ajusco</t>
  </si>
  <si>
    <t xml:space="preserve">Promover y preservar las festividades que realizan los once Pueblos Originarios en Tlalpan en los meses de septiembre, noviembre y diciembre. Fortaleciendo las raíces e identidad cultural de los pueblos de la Alcaldía Tlalpan.
</t>
  </si>
  <si>
    <t>Acción Social "Pasos Firmes"</t>
  </si>
  <si>
    <t>Gaceta Oficial De La Ciudad De Mexico N° 1115 Del 30 De Mayo, Modificadas En N° 1149 Del 17 De Julio 2023.</t>
  </si>
  <si>
    <t>El Mirador III, Primavera, 2 de Octubre, Actopa Sur, Ampliación Miguel Hidalgo, Ampliación Tepeximilpa, Arboledas del Sur, Ayometitla, Barrio de San Fernando, Barrio La Lonja, Belisario Domínguez, Belvedere, Bosques de Tepeximilpa, Bosques del Pedregal, Cantera Puente de Piedra, Chichicaspatl, Chimalcoyotl, Chimilli, Cruz del Farol , Cuchilla de Loma Bonita, Cuchilla de Padierna, Cuilotepec, Cultura Maya, Cumbres de Tepetongo, Diamante, Ejidos de Huipulco, Ejidos de San Pedro Mártir, El Capulín, El Divisadero, El Mirador, El Mirador II, El Zacatón, Ex Hacienda San Juan de Dios, Fuentes Brotantes, Fuentes del Pedregal, Guadalupe, Héroes de 1910, Héroes de Padierna, Isidro Fabela, Jardines del Ajusco, Jardines San Juan, Juventud Unida, La Guadalupana, La Joya, La Joyita, La Magdalena Petlacalco, La Mora, La Palma, La Primavera, Loma Bonita, Lomas Altas de Padierna, Lomas de Cuilotepec, Lomas de Padierna, Lomas de Padierna Sur, Lomas de Tepemecatl, Lomas de Tepuente, Lomas Hidalgo, Los Encinos, Los Volcanes, Luis Donaldo Colosio, María Esther Zuno de Echeverría, Mesa Los Hornos, Miguel Hidalgo 1a Sección, Miguel Hidalgo 2a Sección, Miguel Hidalgo 3era Sección, Miguel Hidalgo 4a Sección, Mirador del Valle, Nuevo Renacimiento Axacalco, Ocotla, Pedregal de San Nicolás, Paraje 38, Paraje El Xitle, Parres El Guarda, Pedregal de Chichicaspatl, Pedregal de las Águilas, Pedregal de San Nicolás, Pedregal de San Nicolás 2a Sección, Pedregal de San Nicolás 3ra Sección, Pedregal de San Nicolás 4a Sección, Pedregal de San Nicolás 5a Sección, Pedregal de Santa Úrsula Xitla, Pedregal Zona Urbana Ejidal, Peña Pobre, Piedra Larga, Plan de Ayala, Popular Santa Teresa, Primavera, Pueblo Quieto, Rincón del Mirador II, San Andrés Totoltepec.</t>
  </si>
  <si>
    <t xml:space="preserve">Contribuir al goce del derecho al deporte, proporcionando insumos para la práctica física desde temprana edad. Convocando a padres y madres de familias habitantes de la Demarcación Tlalpan, que tengan hijos de entre 3 y 6 años 11 meses de edad, a efecto de que soliciten en tiempo y forma su incorporación como beneficiarios de la acción social; para la entrega de un par de tenis a niñas y niños de entre 3 y 6 años 11 meses de edad. </t>
  </si>
  <si>
    <t>Acción Social "Apoyos economicos a deportistas y entrenadores deportivo"</t>
  </si>
  <si>
    <t>Fomentar el deporte a través de incentivar a entrenadores y deportistas de la demarcación contribuyendo al Derecho al Deporte. Convocando a deportistas y entrenadores deportivos representantes de Tlalpan.</t>
  </si>
  <si>
    <t>15O331 NO ETIQUETADO   RECURSOS FEDERALES -PARTICIPACIONES A ENTIDADES FEDERATIVAS Y MUNICIPIOS- FONDO DE FOMENTO MUNICIPAL -2023- TRANSFERIDA POR EXCEPCIÓN</t>
  </si>
  <si>
    <t>15O431 NO ETIQUETADO RECURSOS FEDERALES-PARTICIPACIONES A ENTIDADES FEDERATIVAS Y MUNICIPIOS- PARTICIPACIONES EN EL IMPUESTO ESPECIAL SOBRE PRODUCCIÓN Y SERVICIOS-2023-TRANSFERIDA POR EXCEPCIÓN</t>
  </si>
  <si>
    <t>15O432 NO ETIQUETADO RECURSOS FEDERALES-PARTICIPACIONES A ENTIDADES FEDERATIVAS Y MUNICIPIOS- PARTICIPACIONES EN EL IMPUESTO ESPECIAL SOBRE PRODUCCIÓN Y SERVICIOS-2023-ORIGINAL TRANSFERIDO ENTRE UR´s</t>
  </si>
  <si>
    <t>15O531 NO ETIQUETADO RECURSOS FEDERALES-PARTICIPACIONES A ENTIDADES FEDERATIVAS Y MUNICIPIOS- FONDO DE FISCALIZACIÓN Y RECAUDACIÓN-2023-TRANSFERIDA POR EXCEPCIÓN</t>
  </si>
  <si>
    <t>15O532 NO ETIQUETADO RECURSOS FEDERALES-PARTICIPACIONES A ENTIDADES FEDERATIVAS Y MUNICIPIOS- FONDO DE FISCALIZACIÓN Y RECAUDACIÓN-2023-ORIGINAL TRANSFERIDO ENTRE UR´s</t>
  </si>
  <si>
    <t>15OB31 NO ETIQUETADO   RECURSOS FEDERALES -PARTICIPACIONES A ENTIDADES FEDERATIVAS Y MUNICIPIOS- PARTICIPACIONES EN EL IMPUESTO SOBRE AUTOMÓVILES NUEVOS -2023- TRANSFERIDA POR EXCEPCIÓN</t>
  </si>
  <si>
    <t>15OD31 NO ETIQUETADO RECURSOS FEDERALES-PARTICIPACIONES A ENTIDADES FEDERATIVAS Y MUNICIPIOS-FONDO DE ESTABILIZACIÓN DE LOS INGRESOS DE LAS ENTIDADES FEDERATIVAS (FEIEF)-2023-TRANSFERIDA POR EXCEPCIÓN</t>
  </si>
  <si>
    <t>15OD33 NO ETIQUETADO RECURSOS FEDERALES-PARTICIPACIONES A ENTIDADES FEDERATIVAS Y MUNICIPIOS-FONDO DE ESTABILIZACIÓN DE LOS INGRESOS DE LAS ENTIDADES FEDERATIVAS (FEIEF)-2023-LIQUIDA DE RECURSOS ADICIONALES DE PRINCIPAL</t>
  </si>
  <si>
    <t xml:space="preserve">15OZ24 NO ETIQUETADO RECURSOS FEDERALES-PARTICIPACIONES A ENTIDADES FEDERATIVAS Y MUNICIPIOS-RENDIMIENTOS FINANCIEROS-2022-LIQUIDA DE INTERES DE RECURSOS ADICIONALES DE PRINCIPAL </t>
  </si>
  <si>
    <t>15OZ34 NO ETIQUETADO RECURSOS FEDERALES-PARTICIPACIONES A ENTIDADES FEDERATIVAS Y MUNICIPIOS-RENDIMIENTOS FINANCIEROS-2023-LIQUIDA DE INTERES DE RECURSOS ADICIONALES DE PRINCIPAL</t>
  </si>
  <si>
    <t xml:space="preserve">En Capitulo 1000 “Servicios Personales”
La variación corresponde a los conceptos de gasto que realiza la Alcaldía como : Remuneraciones al personal de carácter permanente, Remuneraciones al personal de carácter transitorio, Remuneraciones adicionales y especiales y Otras prestaciones sociales y económicas.	
Estas obedecen principalmente a diversas incidencias , descuentos o en su caso a que plazas no se encuentran ocupadas temporalmente, lo que genera ciertas economías. 
Así como del gasto consolidado como seguridad social, otras prestaciones sociales y económicas, es de mencionar que estos recursos son comprometidos y ejercidos por el Gobierno de la Ciudad de México, por que se espera que estos sean comprometidos y ejercidos antes del cierre del periodo del pasivo circulante. 
Es de comentar que los compromisos contractuales con el personal de base, lista raya base, estabilidad laboral, honorarios asimilados a salarios y estructura del ejercicio fiscal 2023, han sido cubiertos en su totalidad. 
Esta variación no ha afectado el cumplimiento de metas.
En el Capítulo 2000 “Materiales y Suministros” 
La variación obedece a economías generadas en los procesos de adquisición y recepción de los bienes, en los conceptos : 
materiales de administración, emisión de documentos y artículos oficiales, alimentos y utensilios, materias primas y materiales de producción y comercialización, materiales y artículos de construcción y de reparación, productos químicos, farmacéuticos y de laboratorio, vestuario, blancos, prendas de protección y artículos deportivos y herramientas, refacciones y accesorios menores. 
Asimismo, en los gastos consolidados, se obtuvieron economías en materiales de administración, emisión de documentos y artículos oficiales y vestuario, blancos, prendas de protección y artículos deportivos.
Es de mencionar que no se cuenta con una cuantificación exacta de cuanto se ha dejado de adquirir, pues esto puede variar de acuerdo con las especificaciones del bien que se adquiere. 
A la fecha no se ha dejado de realizar acciones que beneficien a los habitantes de esta Alcaldía, y los requerimientos de suministros han sido cubiertos con las existencias del almacén.
En el Capítulo 3000 “Servicios Generales” 
La variación se encuentra contenida de la siguiente manera, en el gasto corriente o que realiza la Alcaldía, en los conceptos : servicios básicos los cuales derivaron de la recepción o requerimiento de los servicios. En el concepto de servicios de instalación, reparación, mantenimiento y conservación, la variación corresponde a que estos son recursos de ingresos de aplicación automática y serán regularizados en el mes de enero de 2024, durante el periodo de pasivo circulante. 
En el concepto de otros servicios generales, la variación corresponde a sentencias civiles, las cuales dependen de la obtención del visto bueno de la Consejería Jurídica del Gobierno de la Ciudad de México, por lo que se espera que estas sean ejercidas en el mes de enero 2024, durante el periodo de pasivo circulante. 
Asimismo, en el gasto consolidado, en los conceptos de servicios básicos, servicios profesionales, científicos, técnicos y otros servicios, servicios financieros, bancarios y comerciales y otros servicios generales, se observan economías, sin embargo, se espera que estas sean comprometidas y ejercidos durante el periodo del pasivo circulante. 
Lo anterior, no ha influido en que se dejen de realizar acciones que beneficien a los habitantes de esta Alcaldía.
Capítulo 4000 “Transferencias, asignaciones, subsidios y otras ayudas” 
La variación obedece a economías generadas en el proceso de adquisición de los bienes que son entregados a los beneficiarios de programas sociales o acciones sociales. 
Lo anterior, no ha influido en que se dejen de realizar acciones que beneficien a los habitantes de esta Alcaldía.
Capítulo 5000 “Bienes muebles, inmuebles e intangibles” 
La variación se debe a economías que se presentaron durante el proceso de adquisición de los bienes, en los conceptos : mobiliario y equipo de administración, mobiliario y equipo educacional y recreativo, equipo e instrumental médico y de laboratorio, vehículos y equipo de transporte y maquinaria, otros equipos y herramientas.
Es de mencionar que no se cuenta con una cuantificación exacta de cuanto se ha dejado de adquirir, pues esto puede variar de acuerdo con las especificaciones del bien que se adquiere. 
Lo anterior, no ha influido en que se dejen de realizar acciones que beneficien a los habitantes de esta Alcaldía.
Capítulo 6000 “Inversión Pública” 
Las economías derivan de los procesos de contratación y de la ejecución de los trabajos como lo son en : 
Trabajos para la Construcción, Ampliación, Rehabilitación, Mantenimiento y Mejoramiento para el Desazolve de la Red de Drenaje en diversas ubicaciones de la Alcaldía, Trabajos de Construcción, Ampliación, Rehabilitación, Mantenimiento, Mejoramiento en Resumideros, entre los mas relevantes. 
Lo anterior, no ha influido en que se dejen de realizar acciones que beneficien a los habitantes de esta Alcaldía.
Capítulo 7000 “Inversiones financieras y otras provisiones.” 
En este capítulo la variación obedece a que es una partida puente, donde se contienen recursos para después ser trasladados a otros capítulos de gasto, para el pago de laudos y sentencias civiles.  
Se hace mención de que los recursos que derivan de economías que resultan de procesos de contratación, recepción de los bienes o ejecución de los trabajos, no pudieron ser reorientados a otros conceptos o beneficiarios, pues el ejercicio de los recursos esta limitados a los tiempos que establece la normatividad aplicable, y estas economías generalmente se conocen al final del ejercicio fiscal. </t>
  </si>
  <si>
    <t>E185 Gobierno y atención ciudadana
Se aplicarón 1,666 cédulas censales en 20 Asentamientos Humanos Irregulares en Suelo de Conservación; lo que representa un avance del 110% por ciento de las 1,500 programadas en 15 Asentamientos Humanos Irregulares.
Se atendieron  3,456 trámites y servicios relativos a giros mercantiles, lo que representa un 115 por ciento de las 3000 programadas para el presente ejercicio fiscal, atendiendo: 1,787 Sistema Electrónico de Avisos y Permisos de Establecimientos Mercantiles (Si@pem); 645 de la Ventanilla Única (VU); 186 del Centro de Servicios, Atención Ciudadana (CESAC), y 838 personas atendidas de manera presencial.
Se atendieron 315 requerimientos en Materia Jurídica y de Derechos Humanos, otorgando 264 asesorías y 51 requerimientos de Derechos Humanos, lo que representa un avance del 105 por ciento de las 300 programadas para el presente ejercicio fiscal, los requerimientos en Materia Jurídica corresponden a: 77 asesorías en materia civil, 104 en materia familiar, 55 en materia penal, 7 de arrendamiento y 21 de tramites en general.
Se realizaron 2.627 asesorías, lo que representa el 108 por ciento de las 2,432 programadas para el presente ejercicio fiscal, mismas que corresponden a: 1000 colaboración; 683 vinculación; 860 concertación y 84 de participación ciudadana.
Se aplicaron 192 diagnósticos de necesidades, lo que representa el 100 por ciento de los 192 programados para el presente ejercicio fiscal, mismos que corresponden a: 175 colonias, 7 barrios y 10 pueblos.
Se atendieron 2,668 solicitudes de información Pública, mismas que corresponden a: 2,551 folios de Acceso a la Información Pública; 31 folios de Datos Personales; 75 folios de Recursos de Revisión y 11 folios desechados por la plataforma.
Se atendieron 104 requerimientos de información de auditorías practicadas por diferentes entes públicos, lo que representa el 100% por ciento de las 100 programadas para el presente ejercicio fiscal, mismas que corresponden a: 28 fueron del Órgano Interno de Control , 43 de la Auditoría Superior de la Ciudad de México, 23 de la Auditoría Superior de la Federación y 10 de la Secretaría de Administración y Finanzas, la Secretaría de la Contraloria General de la Ciudad de México y la Fiscalía General de la República.
Se realizaron 13,834 difusiones, eventos y análisis de carpetas de prensa relativas a actividades de la Alcaldía, lo que representa el 100 por ciento de las 14,986 programadas para el presente ejercicio fiscal, mismas que corresponden a: 541 carteles, 224 folletos (díptico, trípticos), 343 lonas, 64 vinilos, y 5,908 diseños de logos, credenciales, sellos, reconocimientos, hojas membretadas, inserciones, portadas, publicaciones y banners para redes sociales, así como, la Autorización de Imagen Institucional del Gobierno de la Ciudad de México. Difusiones de actividades de la Alcaldía a través de la Página Web, desarrolladas en 865 actualizaciones electrónicas y 1,265 alimentación de la página Web; 915 eventos cubiertos para toma de fotografías, 470 eventos cubiertos para ser publicados en redes sociales (Twitter, Facebook, Instagram, y You Tube) y 923 demanda ciudadana captada a través de las redes sociales (Twitter, Facebook, Instagram y You Tube), y 365 prensa escrita, 873 boletines de prensa, eventos cubiertos, entrevistas, transmisiones en vivo, radio, TV e internet, 1,078 levantamiento de imágenes y videos.
Se brindó la atención de 49,230 solicitudes de servicios públicos sobre abasto de agua, servicios hidráulicos, construcciones y obras, espectáculos públicos, mercados públicos, Protección Civil, servicios legales, mismas que fueron corresponden a: 41,955 a través del Centro de Servicios y Atención Ciudadana (CESAC) y 7,275 mediante la Ventanilla Única de Trámites (VUT).
E186 Seguridad de Alcalíias
Se realizaron 364 operativos de Seguridad, lo que representa el 104 por ciento de avance de los 350 programados para el presente ejercicio fiscal, los cuales se distribuyeron de la siguiente manera: 300 en colonias y 64 en pueblos de la Alcaldía.
Se llevaron a cabo 4,656 procesos policiales, lo que representa un avance del 345 por ciento de los 1,350 programados para el presente ejercicio fiscal, mismos que corresponden a: 2001 remisiones al Juez Cívico/Ministerio Público y 2655 acompañamientos con diferentes autoridades locales.
Se llevaron a cabo 43 operativo de atención integral para los habitantes de las colonias con mayor índice delictivo, lo que representa un avance del 90 por ciento de los 48 programados para el presente ejercicio fiscal.
Se brindaron 175 talleres a la ciudadanía, lo que representa un avance del 97 por ciento de los 180 programados para el presente ejercicio fiscal, mismos que corresponden a: 88 de prevención de la violencia y 87 de cultura de la denuncia.
E187 Servicios Públicos
Se recolectaron 431,104 toneladas de residuos orgánicos, inorgánicos e industriales, lo que representa un avance del 105 por ciento de las 410,000 programadas para el presente ejercicio fiscal, mismas que corresponden a: 1,333 toneladas de recolección de residuos industriales, 648 toneladas en barrido con equipo mecánico, 247,042 toneladas de basura domiciliaria,  11,806 toneladas de recolección en contenedores de metal,  5,049 toneladas de recolección en contenedores de plástico,  5,309 toneladas del Escuela limpia,  8,045 toneladas de cascajo; 253 toneladas en tiraderos clandestinos,  8,876 toneladas de contenedores terminales,  5,883 toneladas en mercados, 1,996 toneladas en Tianguis, 59 toneladas de papeleras, 131,900 toneladas de barrido manual, 2,681 toneladas en jornadas y 224 toneladas de arrastre de lluvias.
Se programaron 0 actividades en materia de protección, preservación y conservación de los recursos naturales.
Se llevaron a cabo 9,981 mantenimientos, rehabilitaciones, sustitución, instalación y conservación del alumbrado público, lo que representa el 83 por ciento de los 12,045 programados para el presente ejercicio fiscal, mismos que corresponden a: 9,370 reparaciones, 198 instalaciones de luminarias de leds nuevas, 142 transformaciones de luminarias, 73 instalaciones de reflectores, 34 colocación y retiro de acometidas, 43 colocación y retiro de guirnaldas, 26 instalación y retiro de postes y 95 supervisiones para detección de luminarias apagadas.
Se realizaron 223 mejoramientos en la movilidad y ordenamiento urbano, lo que representa el 111 por ciento de los 200 programados para el presente ejercicio fiscal, los cuales se desarrollan de la siguiente manera: 146 balizamientos vehiculares y peatonales, 4 fondeo de bardas para aplicación de pintura en dos espacios públicos, 26 aplicación de pintura en una barda para eliminación de grafiti y XXX aplicación de pintura en espacios con aparatos de ejercicio y gimnasio al aire libre, 22 aplicación de pintura en mobiliario urbano en espacio público, 15 aplicación de pintura en bardas, 6 aplicación de pintura en protecciones y barandales metálicos, 4 aplicación de pintura con rotulación institucional.
Se atendieron 1,001,128 metros cuadrados, con trabajos de mantenimiento y conservación de  áreas verdes, lo que representa el 100 por ciento de las 13 actividades programadas para el presente ejercicio fiscal, las cuales corresponden a: 374,050 metros cuadrados de barrido de áreas verdes, 344,629 metros cuadrados riego de áreas verdes, 282,449 metros cuadrados desmonte (retiro de maleza) y trabajos en 15,731 metros cúbicos de acarreo manual de basura vegetal; 31,654 metros lineales de aflojado de tierra; 1,898 metros lineales de poda de seto; ;  15,731 metros cúbicos de retiro de basura vegetal, 7,370 de poda árboles, 548 retiros de árboles, 396 liberaciones de luminarias, 5,963 metros lineales de limpieza de canaleta, 70,953 metros lineales de retiro de hierba en banqueta y guarniciones y 41 piezas de retiro de tocón
Se realizaron 390 mantenimientos, rehabilitaciones y conservación de espacios públicos, lo que representa un avance del 108 por ciento de los 360 programados, con los siguientes trabajos programados con 17 actividades permanentes para el presente ejercicio fiscal, las cuales corresponden a: 26 rehabilitaciones de juegos infantiles, 20 instalaciones de malla ciclónica, 63 aplicaciones de pintura en muros y bardas en diversos sitios, 45 atenciones integrales en plazas y/o espacios públicos, 84 aplicación de pintura en canchas y módulos deportivo,  13 mantenimientos en fuentes ornamentales, 15 aplicación de pintura en juegos infantiles, 10 retiro de pegas y colguijes,  5 parques públicos, 3 mercados públicos, 10 colocaciones de mobiliario urbano en plazas públicas, 6 aplicación de pintura en centro educativo o escuela pública, 33 rotulaciones y colocación de letreros prohibitivos, atención integral a 7 panteones, 14 aplicación de pintura en mobiliario urbano, 15 rehabilitación de barandales y protecciones metálicas y 20 reparaciones de banqueta.
Se dio atención a 2,602 trámites y servicios, lo que representa un avance del 96 por ciento de los 2,700 programados para el presente ejercicio fiscal; los cuales se componen de: 327 servicios de exhumación; 677 servicios de inhumación; 290 servicios de re-inhumación; 1,268 servicios de cremación; y 32 jornadas de mantenimiento a los panteones, 5 mantenimientos preventivos al módulo de cremación, 3 mantenimientos correctivos al módulo de cremación.
Se llevó a cabo la repartición de 1, 489,966 m³ de agua mediante camiones tipo pipas en zonas con un alto índice de marginación.
Se realizaron 0 difusiones a través de diversos medios con temas relacionados con el cuidado del medio ambiente, desarrollo sustentable, cambio climático, efectos contaminante y conservación de la biodiversidad.
Se programaron 0 capacitaciones a dictaminadores, funcionarios y personal de la alcadía en temas ambientales.
E188 Educación, cultura, deporte y recreación 
Se realizaron 17 Presentaciones de la Camerata Infantil y Juvenil de Tlalpan, en distintas sedes, impactando a una póblación total de 20,914 ciudadanos.   924 sesiones de talleres en los Centros de Artes y Oficios, en distintas disciplinas, con una población beneficada de 5,084 ciudadanos. Se llevaron a cabo 50 actividades y servicios en los 16 Centros Comunitarios, lo que representa un avance del 100 por ciento de las 50 programadas para el presente ejercicio fiscal, mismas que se desarrollaran de la siguiente manera: 21200 servicios que incluyen: procesos formativos, ocupacionales, lúdicos y educativos.
Se llevaron a cabo 4 actividades y servicios culturales en espacios públicos, plazas al aire libre, recintos culturales y en los 16 Centros Comunitarios, mismas que se desarrollaran de la siguiente manera: presentaciones en distintas áreas y 35 servicios que incluyen clases de dibujo, danza, académicas, salud y oficios.
Proyecciones de cine, Conciertos, Exposiciones de Artes Plásticas, Conferencias y Viernes de danzón.
Se impartieron 158,100 clases en las escuelas técnico deportivas: segregados como; 360 de atletismo, 2,448 de basquetbol, 240 en boxeo, 600 en deporte adaptado, 480 en handball, 240 en judo, 12 clases de luchas asociadas, 240 de nado sincronizado, 149,040 de  natación, 240 de patinaje artístico, 1,920 de tae-kwon-do, 1,680 de polo acuático,  360 de remo y 240 de clavados.
SE IMPARTIERON CLASES EN LAS ESCUELAS TÉCNICO DEPORTIVAS: ATLETISMO, BASQUETBOL, BOXEO, DEPORTE ADAPTADO, HANDBALL, JUDO, LUCHAS ASOCIADAS, NADO SINCRONIZADO, NATACIÓN, PATINAJE ARTÍSTICO, TAE-KWON-DO, JUDO, POLO ACUÁTICO ,  REMO Y CLAVADOS.
Se llevaron a cabo 15 Eventos competitivos de las Escuelas Técnico Deportivas, lo que representa el 33 por ciento de los 45 programados para el presente ejercicio fiscal; mismos que se corresponden a: 2 atletismo, 0 basquetbol, 0 boxeo, 0 deporte adaptado, 0 handball, 0 judo, 0 luchas asociadas, 1 nado artístico, 5 natación, 0 patinaje Artístico, 2 tae kwon do, 0 polo acuático, 0 remo y 0 clavados, 1 ciclismo, 4 futbol, 0 de yoga y 0 de zumba.
Se realizaron 26 mantenimientos menores de los Centros y Módulos Deportivos, lo que representa un avance del 47 por ciento de los 55 estimados para el presente ejercicio fiscal.
E189 Servicios de salud en Alcaldía 
Se otorgaron 12,000 consultas médica en las Casas de Salud y Caravanas de Salud, lo que representa el 100 por ciento de las 12,000 programadas para el presente ejercicio fiscal.
Se brindaron 18,00 servicios de salud mental en el Centro Integral de Esparcimiento Lúdico y Orientación (CIELO), lo que representa el 100 por ciento de los 18,000 programados para el presente ejercicio fiscal.
Se brindaron 13,500 servicios en Caravanas de Salud, lo que representa un avance del 100 por ciento de los 13,500 programados para el presente ejercicio fiscal. 
Se brindaron 3,000 servicios de orientación preventiva de salud en Caravanas de Salud, lo que representa un avance del 100 por ciento de las 3,000 programadas para el presente ejercicio fiscal; 
Se programaron 900 evaluaciones de desarrollo infantil para la atención temprana del neurodesarrollo infantil en niños de 0 a 4.6 años de edad, lo que representa un avance del 100 por ciento de las 900 programadas para el presente ejercicio fiscal.
Se brindaron 900 servicios de salud ortopédica, lo que represemta un avance del 100 por ciento de las 900 programadas para el presente ejercicio fiscal.
Se impartio taller de Derechos e Inclusión a 350 personas con discapacidad, lo que represemta un avance del 100 por ciento de las 350 programadas para el presente ejercicio fiscal.
E190 Servicios de atención animal 
Se llevaron a cabo 700 servicios de salud animal a caninos y felinos, lo que representa un avance del  por ciento de los 100 programados para el presente ejercicio fiscal; 
Se llevaron a cabo 500 servicios de adiestramiento y rehabilitación para animales de compañía, lo que representa un avance del 100 por ciento de los 500 programados para el presente ejercicio fiscal. 
Se recepcionaron 300 animales donados voluntariamente , lo que representa un avance del 100 por ciento de los  estimados para el presente ejercicio fiscal; 
Se llevaron a cabo 6,000 difusiones de información en redes sociales oficiales acerca del cuidado animal. 
Se realizaron 1.,257 desparasitaciones con el objetivo mejorar la salud de los animales de compañía, así como la prevención de enfermedades.
Se otorgaron 8,876 asesorías médicas veterinarias con el objetivo de mejorar la salud de los animales de compañía
E198 Servicios de cuidado infantil
Se realizaron Dos Sesión Ordinaria del Sistema (SIPINNA) para dar voz a las infancias y adolescencias en la puesta y poner en marcha las acciones de participación en la iniciativa de gobierno, lo que representa un avance del 50 por ciento de los 100 programados para el presente ejercicio fiscal.
Se realizaron Dos Sesiones del Sistema (SIPINNA) para la implementación de estrategias en la Comisión de la Primera Infancia, lo que representa un avance del 100 por ciento de los 100 programados para el presente ejercicio fiscal.
Se realizaron 0 audiencias públicas infantiles en los espacios públicos de la Alcaldía Tlalpan.
Se llevaron a cabo 12 talleres de promoción de los derechos de las niñas y niños, lo que representa un avance del 90 por ciento de los 100 programados para el presente ejercicio fiscal.
F037 Turismo, empleo y fomento económico
Se realizaron 0 ferias del Empleo con la participación de Empresas Privadas, Instancias Públicas y la Población Tlalpense.
Se realizó la difusión para 0 ferias del Empleo con productores locales a través de diversos medios impresos, mismos que corresponden a: 0 calendarios, 0 convocatorias, 0 carteles,  y 0 trípticos y dípticos.
Se llevaron a cabo 0 consultas con agentes económicos para el desarrollo adecuados del sector de servicios.
Se brindaron 0 capacitaciones para fomentar el desarrollo de las MYPIMES y las Sociedades Cooperativas.
Se brindaron 0 capacitaciones para la promoción del Autoempleo encaminado a las personas jóvenes.
Se entregaron 0 apoyos económicos a emprendedores, personas dedicadas a la producción agrícola y que se encuentren desempleados.
Se programaron 0 capacitaciones para el autoempleo a grupos de Personas Adultas Mayores.
Se programaron 0 recorridos por los distintos puntos turísticos para el fomento y promoción del turismo en la Alcaldía Tlalpan.
K023 Infraestructura urbana
Se realizaron 77 construcciones, ampliaciones, rehabilitaciones, mantenimientos y mejoramientos, mismas que corresponden a: 0 Deportivos, 7 Bibliotecas, 59 Planteles de Educación Básica y 11 Inmuebles de Infraestructura Social.
Acción complementaria del Pp E187
Se realizaron 29 construcciones, ampliaciones, rehabilitaciones, mantenimientos y mejoramientos, mismos que corresponden a: 28 Edificios Públicos y 1 Mercado Público.
Se realizaron 1 construcciones, ampliaciones, rehabilitaciones, mantenimientos y mejoramientos, mismos que corresponden a 18 Espacios Públicos de la Alcaldía Tlalpan.
Se realizaron  244,423.3 m2  construcciones, ampliaciones, rehabilitaciones, mantenimientos y mejoramientos, y 5068.6 metros lineales de balizamiento, de 256,979.53 metros lineales de Carpeta Asfáltica de la Red Secundaria de Vialidades y 52,000 metros lineales de Balizamiento, en la Alcaldía Tlalpan.
Se realizaron 0 construcciones, ampliaciones, rehabilitaciones y mantenimientos de Obra que incluye trabajos de supervisión y Proyectos Ejecutivos para la mitigación de riesgos.
Se realizaron 7,275.75 m² de mantenimientos a banquetas que incluye trabajos de Supervisión y Proyectos Ejecutivos en calles de la Alcaldía Tlalpan.
Acción complementaria del Pp E187
Acción complementaria del Pp E187
Acción complementaria del Pp E187
K026 Infraestructura de agua potable en Alcaldías
Se realizaron 175,146.19 metros lineales de construcciones, ampliaciones, rehabilitaciones, mantenimientos y mejoramientos de la Red de Agua Potable se incluyen trabajos de Supervisión y Proyectos Ejecutivos.
K027 Infraestructura de drenaje, alcantarillado y saneamiento en Alcaldías
Se realizaron 227,570.9 metros lineales de construcción, ampliación, rehabilitación, mantenimiento y mejoramiento de desazolve de la Red de Drenaje incluyendo Trabajos de Supervisión y Proyectos Ejecutivos.
Se realizaron 1 construcciones, ampliaciones, rehabilitaciones, mantenimientos y mejoramientos a Resumideros, trabajos que incluyen Supervisión y Proyectos Ejecutivos.
Se realizaron 436.004 Kilómetros de construcción, ampliación, rehabilitación, mantenimiento y mejoramiento a la Red de Drenaje que incluye trabajos de Supervisión y Proyectos Ejecutivos, lo que representa un avance del 95.81 por ciento de los 363.56 Kilómetros programados para este ejercicio fiscal.
M001 Actividades de apoyo administrativo
Se atendieron 958 solicitudes de servicio y requisiciones de compra, lo que representa un avance del 100% por ciento de los 961 programados para el presente ejercicio fiscal; mismos que corresponden a: 378 solicitudes de servicio y 580 requisiciones de compra.
Se atendieron 7404 solicitudes de servicios generales, lo que representa un avance del 98 por ciento de los 7,552 programados para el ejercicio fiscal; mismos que corresponden a: 900 mantenimientos correctivos y preventivos al parque vehicular, 3003 de apoyo logístico y 3501 de limpieza.
M002 Provisiones para contingencias
Se efectuó el pago de 5, 779,226.83 por concepto del pago de 6 sentencias, asimismo se efectuó el pago de 3,385,589.01 por el concepto de 3 laudos, lo que representa un avance del 92 por ciento de los 10 MDP programados para el presente ejercicio fiscal.
N001 Cumplimiento de los programas de protección civil
Se realizaron 346 verificaciones de cumplimiento a los Programas Internos de Protección Civil, para conocer y vigilar las medidas de seguridad con las que cuentan los establecimientos mercantiles.
Se realizaron 1106 emisiones de dictámenes de Riesgo, sustentados en análisis técnico profesional, para la mitigación de riesgos.
Se atendieron 765 solicitudes de emergencia para salvaguardar la vida y bienes de los individuos.
Se realizaron 214 actividades en cumplimiento al Programa de Protección Civil, mismas que corresponden a:  59 capacitaciones y 5 simulacros y 150 asesorías con el fin de incrementar la capacidad individual y colectiva para salvaguardar vidas ante una eventualidad provocada por algún fenómeno perturbador.
R002 Presupuesto participativo
Se seleccionaron 182 comités ciudadanos para la ejecución del mismo número de Proyectos Ganadores para el Programa de Presupuesto Participativo 2023 en la alcaldía Tlalpan, en diferentes unidades territoriales, lo que representa un avance del 102 por ciento, de los 179 programados para el presente ejercicio fiscal.
Se atenderán 86 comités ciudadanos con proyectos ganadores, con trabajos de obra pública; Se atenderán 49 comités ciudadanos con proyectos ganadores, con la adquisición, instalación o reparación de Redes de iluminación y Sistemas de vigilancia, con lámparas solare exteriores, cámaras de seguridad con visión nocturna, alarmas inteligentes, alertas vecinales, botones de pánico para la seguridad de la ciudadanía, así como la colocación de un cerco eléctrico de seguridad, adquisición de Tinacos cisternas y nomenclatura en calles; Se atenderán 29 comités ciudadanos con proyectos ganadores en Unidades Habitacionales, con trabajos de mantenimiento a cisternas y red de agua potable, sustitución de tinacos, bardas perimetrales, pintura en fachadas y áreas comunes, impermeabilización en azoteas, adquisición e instalación de cámaras de vigilancia, adquisición e instalación de luminarias y paneles solares, reparación de áreas comunes como jardines, áreas de recreación, andadores y salones de uso múltiple, Re encarpetado, nomenclatura en calles, andadores y edificios, así como la adquisición de contenedores de basura; Se atenderán 18 comités ciudadanos con proyectos ganadores, brindándoles apoyos directos, para trabajos de pintura y materiales para remodelación de fachadas, instalación de calentadores,  solares y tinacos tipio cisterna para la captación de agua pluvial.  
Se llevaron a cabo 546 actividades de seguimiento a los Programas de Presupuesto Participativo elegidos, lo que representa un avance del 100 por ciento, de las 546 actividades programadas para seguimiento de los 182 elegidos para el presente ejercicio fiscal.
S229 Apoyo para el desarrollo integral de la mujer
Se llevaron a cabo 874 actividades en cumplimiento al Programa Social Mujeres Libres y en Igualdad; así como el apoyo económico a 37 facilitadores del programa, lo que representa un avance del 131 por ciento de los 665 programados para el presente ejercicio fiscal; mismas que corresponden a: 103 talleres , 577 asesorías jurídicas, psicológicas y médicas, en materia de derechos humanos, por violencia de género y en derechos sexuales y reproductivos, 110 jornadas de servicios y 84 puntos violeta, beneficiando a 6366 mujeres y 1191 hombres. Con estas acciones se concluye el programa social Mujeres Libres y en Igualdad que operó de febrero a diciembre de 2023. 
Se llevaron a cabo 730 actividades en cumplimiento al Programa Social Con Prevención yo Decido; así como el apoyo económico a 10 facilitadores del programa, lo que representa un avance del 104 por ciento de los 700 programados para el presente ejercicio fiscal; mismas que corresponden a: 522 talleres y 208 consejerías en materia de derechos sexuales y reproductivos a adolescentes de 12 a 17 años, así como a sus padres madres y personas tutoras, beneficiando a  3722 mujeres y 3405 hombres. Con estas acciones se concluye el programa social Con Prevención Yo decido, que operó de febrero a diciembre de 2023. 
Se otorgaron 125 apoyos económicos o en especie a mujeres habitantes de la Alcaldía Tlalpan que desarrollen proyectos económicos, comunitarios, culturales, educativos. Dentro del programa Social Mujeres Libres y en Igualdad y con prevención yo decido.
S231 Programa para el impulso agroalimentario
Se otorgaron 0 apoyos económicos que permitirán  la creación, el impulso y el  fortalecimiento de micro, pequeñas y medianas empresas, así como de sociedades cooperativas, a través de la adquisición de maquinaria, equipo, herramientas, insumos, adecuaciones y mejoras en la infraestructura.
Se realizaron 30 proyectos encaminados a la protección y conservación del ambiente.
Se otorgaron 250 apoyos económicos para fomentar la producción rural sostenible.
Se otorgaron 0 apoyos en especie y económicos a través de la entrega de captadores de agua, paneles solares, regaderas ahorradoras,  mediante procesos de cosecha de agua de lluvia y de almacenaje y conversión de energía solar a través de paneles solares.
S233 Apoyo de alimentación y refugio para personas vulnerables
Se brindaron 450 Servicios de Atención en los 5 Centros de Desarrollo Infantil de Tlalpan (CENDIS), beneficiando a 353 infantes inscritos, lo que representa un avance del 78 por ciento de los 450 programados en el presente ejercicio fiscal. 
S234 Programa de apoyo para el bienestar familiar
Se realizaron 620 asesorías para personas jóvenes que concluyeron el tercer grado de Secundaria y  estan interesadas en presentar el examen COMIPEMS.
El Programa Social  "Prepar - AT" concluyó el 17 de junio de 2023 atendiendo a 620 personas beneficiarias, quienes recibieron asesorías para el examen COMIPEMS 2023. La meta física programada fue de hasta 800 personas, dando cobertura a 620, lo que representa el 77.5% de la meta programada.  En cuanto a la entrega de beneficio economico directo, se otorgó el 100%, del apoyo a la institución que impartió las a swesorías en 2 de 2 ministraciones.
Se brindaron 62 talleres en los Centros de Artes y oficios para personas inscritas o matriculadas en nivel básico (primarias y secundarias) en escuelas públicas ubicadas en zonas de bajo desarrollo social y de muy alto índice de marginación social.
Yo aprendo en grande es un programa social creado por el Gobierno de la Alcaldía Tlalpan,  se propuso contribuir a la disminución del rezago educativo y la deserción escolar en los niveles de educación básica, brindando servicios de orientación, asesorías educativas, cursos y talleres en temas estratégicos de educación básica, como complemento a la educación formal. se contó con un equipo de trabajo multidisciplinario compuesto por 15 personas beneficiarias de servicios. Se llevaron a cabo 6 Jornadas de Refuerzo Estudiantil de abril a junio de 2023. se impartieron un total de 140 talleres de reforzamiento en diversas materias, como español, inglés, matemáticas, computación y habilidades socioemocionales. Además, se incluyeron contenidos específicos relacionados con género, igualdad sustantiva y derechos humanos.
Se llevaron a cabo 65 clases de musica para crear una Camerata Infantil y Juvenil de Tlalpan, compuesta por 35 integrantes, con el fin de garantizar el acceso a la formación musical de personas de 12 a 29 años.
Se otorgaron 675 apoyos económicos del Programa Social "Estancias Infantiles Tlalpan".
Se otorgaron Asesorías médicas veterinarias: 8,876 ; 2. Cirugías de esterilización: 5,000; 3. Vacunación antirrábica: 2,000; 4. Desparasitación: 2,000; 5. Beneficiarios de actividades educativas: 4,124. Se realizó la liberación de recurso para los beneficiarios facilitadores del Programa Social "Amigo Fiel", correspondiente al meses de septiembre, octubre, noviembre y diciembre. En cumplimiento al Programa Social "Amigo Fiel", lo que representa un avance del 100 por ciento de los 22,000 programados para el presente ejercicio fiscal.
Se otorgaron 67 apoyos económicos o en especie en cumplimiento al  Programa Social "Activando Tlalpan", median te el cual se desarrollaran actividades físical y deportivas, lo que representa un avance del 33 por ciento de los 20,127 programados para el presente ejercicio fiscal. 
Se otorgaron 27 apoyos económicos o en especie a "Colectivos Juveniles" que desarrollen e implementen proyectos que atiendan problematicas juveniles en sus comunidades.
Se realizaron 7 servicios de atención a la población Tlalpense, lo que representa un avance del XXX por ciento de los 7 programados para el presente ejercicio fiscal; mismos que corresponden a: 1)3,239 en vía pública; 2) 7221 para prevención de las violencias; 3)  XXX asesorías educativas; 4)  XXX talleres artísticos, lúdicos y de oficiosa para una vida más creativa, 5) XXX talleres lúdicos, formativos y ocupacionales para personas que habiten en zonas de muy bajo y bajo índice de desarrollo social, 6)  8 servicios de mejoramiento y mantenimiento de espacios públicos con las siguientes acciones: 700,000 metros cuadrados de poda de pasto, 10,692 poda de árboles, 34,320 metros cuadrados de aplicación de pintura para eliminación de grafiti, 1,298 metros cúbicos de recolección de residuos producto de la construcción y demolición, 1,298 toneladas de residuos sólidos urbanos, 220 recorridos para recolección de residuos, 220 recorridos para la recolección de residuos sólidos urbanos y 220 supervisiones para cumplimiento de recolección de residuos y 7)  Se realizaron 1,200 actividades para fortalecer la organización vecinal.
S235 Apoyos para el cuidado del adulto mayor
Se otorgaron 125 apoyos económicos a personas mayores de 60 años en estado vulnerable inscritos en Colectivos de Persona adultas Mayores.
Se realizaron 260 actividades dirigidas a personas adultas mayores, lo que representa un avance del  100 porciento de las 260 programadas para el presente ejercicio fiscal; mismas que corresponden a: 0 capacitaciones de cuidado a personas adultas mayores, 174 talleres de autocuidado a Personas Adultas Mayores, 12 Expo-Venta de artículos confeccionados por Adultos Mayores y 23 Paseos Recreativos a diversos puntos recreativos de la Ciudad de México.
Se otorgaron 125 apoyos económico a personas adultas mayores que se encuentren en condición de vulnerabilidad que demanden cuidados y habiten en las zonas de bajo y muy bajo índice de desarrollo social.
U048 Apoyos sociales
Se brindaron 550 apoyos a personas con alguna discapacidad permanente; lo que representa un avance del 100 por ciento de los 550 programados, mediante la Acción Social "Apoyo a Personas con Discapacidad Física o Sensorial". Asimismo se concluye con la liberación de recurso para los 4 beneficiarios facilitadores. 
Se realizaron 2 acciones sociales y 1 carrera deportiva, lo que representa 75 por ciento de las 3 programadas para el presente ejercicio fiscal; mismos que corresponden a: 0 conjuntos de pants a Deportistas y Entrenadores Deportivos, 0 apoyos económicos (único) a deportistas y entrenadores deportivos que representantes de la Alcaldía, entrega de  0 pares de tenis de piel color blanco a niñas y niños de entre 3 y 6 años 11 meses de edad y entrega de 3 premios económicos a los ganadores de los tres primeros lugares de la Carrera XVII Carrera Tlalpense 10k 2023 de las categorías y ramas participantes.
Se entregaron 2000 pares de tenis a niñas y niños de Tlalpan, significando un avance del 100 por ciento  de los 100 programados y Verano en Grande 2023 que brindo actividades lúdico culturales a 603 niñas y niños.
Mediante la Acción Social "Promoción y Atención al Desarrollo Infantil", se brindaron 501  Evaluaciones del Desarrollo Infantil (EDI) a niñas y niños de entre 0 y 4 años 10 meses de edad, 392 tamizajes para detectar riesgos de Trastorno del Espectro Autista: Evaluación del Espectro Autista en Niños Mexicanos (VEANME) a niñas y niños de 16 a 48 meses de edad y 802 valoraciones nutricionales a niñas y niños de 0 a 12 años.
Se programó la acción  social,  Tlalpan Grande y Diverso brindó servicios de primera atención y asesoría psicológica, sexual, jurídica o médica a 1462 personas de la comunidad LGBTTTIQA+ 
Se realizaron 2 acciones sociales, lo que representa un avance del 100 por ciento de las 100 programadas para el presente ejercicio fiscal; mismas que corresponden a: “Tlalpan Mágico” entrega de juguetes a 13,389 niñas, niños y adolescentes en el marco del Día del Niño y de la Niña, Tlalpan Grande y Diverso brindar servicios de primera atención y asesoría psicológica, sexual, jurídica o médica a por lo menos 500 personas de la comunidad LGBTTTIQA+ que habitan en las colonias, barrios y pueblos de bajo y muy bajo índice de desarrollo social, 10 talleres y 15 jornadas informativas en modalidad presencial y/o virtual, para el desarrollo e inclusión social de las personas LGBTTTIQA+.
Dos acciones sociales: Pasos Firmes 2023 en la que se entregaron 2000 pares de tenis a niñas y niños de Tlalpan, significando un avance del 100 por ciento  de los 100 programados y Verano en Grande 2023 que brindo actividades lúdico culturales a 603 niñas y niños, lo que significa un avance del 100 por ciento de los 100 programados. 
S</t>
  </si>
  <si>
    <t>La Dirección General de Obras y Desarrollo Urbano
Infraestructura Urbana.- se apertura los siguientes proyectos denominados: la Dirección General de Obras y Desarrollo Urbano realizó una meta de 114,897.12 metros cuadrados lo que representa  un 310.70% de 36,979.53 metros cuadrados programados para este ejercicio fiscal en los siguientes proyectos denominados:  Cabe hacer mención que la meta en este fondo seguirá incrementándose. 
Rehabilitación de la superficie de rodamiento (Repavimentación Asfáltica) en diversas ubicaciones dentro del perímetro territorial Tlalpan.
 1.-Fuentes del Pedregal, 2.-Pedregal de San Nicolás 1ra. Sección, 3.-ExHacienda San Juan de Dios, 4.-Copa Ramos Millán, 5.-Arboledas del Sur, 6.-Arenal de Guadalupe, 7.-Héroes de Padierna, 8.-Miguel Hidalgo 3a Sección, 9.-Miguel Hidalgo 1ra Sección.
META EJECUTADA ACUMULADA DEL PY ENE-NOV.: 92,200.00 M2
Rehabilitación de la superficie de rodamiento mediante el mapeo de la carpeta asfáltica en diversas ubicaciones, dentro del perimetro de la demarcación territorial tlalpan
1.-Exhacienda San Juan de Dios, 2.-Narcizo Mendoza Villa Coapa,3.-Arboledas del Sur
META EJECUTADA ACUMULADA DEL PY ENE-NOV.: 20,609.00 M2
FONDO: 25P630 (FAIS) O.23NR.0383-Rehabilitación de vialidades con empedrado y adoquin en diversas ubicaciones, dentro del perimetro de la demarcación territorial tlalpan
1.-Tlalpan Centro (Magisterio Nacional)
META EJECUTADA ACUMULADA DEL PY ENE-NOV.: 2,088.12M2
META EJECUTADA ACUMULADA AL MES DE ENE-NOV. OBRA POR CONTRATO: 114,897.12  M2
Trabajos realizados en todos los frentes: Preliminares(trazo y nivelación,para desplante de estructura para vialidad, con equipo de topografía), Fresado de carpeta(máquina perfiladora), carga y acarreo(material producto de demoliciones, cortes y excavaciones), barrido preio al riego de impregnación (emulsión asfáltica RR-2K), tendido de carpeta asfáltica (colocación de concreto asfáltico templado que incluye: renivelación con agregado en 19 mmm(3/4) de diámetro a 7.5 de espesor compactado al 95% de su densidad).
1 Acción terminada: Rehabilitación de la infraestructura de alumbrado público en diversas ubicaciones, dentro del perímetro de la demarcación territorial tlalpan: Se lleva una meta total acumulada a enero-noviembre de : la colocación de 7,380 piezas de luminarias 
1.-Narciso Mendoza Supermanzana 1, 2.-Narciso Mendoza  Supermanzana 2, 3.-Narciso Mendoza Supermanzana 3, 4.-Narciso Mendoza Supermanzana 8, 5.-San Bartolo el Chico, 6.-Belisario Domínguez, 7.-Floresta Coyoacán, Pedregal de Santa Úrsula Xitla, 8.-Ejidos de San Pedro Mártir, 9.-Popular Santa Teresa, 10.-Lomas de Padierna, 11.-Pueblo Santo Tomás Ajusco, 12-Magdalena Petlacalco
Trabajos realizados  en todos los frentes: Colocación de lámparas de 100w, tensión de alimentación de 120-277v, con un peso total máximo de 6.150 kg y dimensiones máximas de largo,ancho y alta respectivamente, montaje de pared o pedestal,conjunto óptico,cristal de vidrio,arreglo de leds,lentes de policarbonato individuales de alta eficacia mínima  de 140w para tipo noma 7hrs.-7v.
infraestructura de Agua Potable en Alcaldías-Se encuentra dado de alta de origen el proyecto denominado: Obras Y Seguimiento En Diversas Ubicaciones De La Alcaldía Con Recursos FAIS, el cual se encuentra en los tres programas presupuestarios reflejados
Infraestructura de Drenaje, Alcantarillado y Saneamiento en Alcaldías -Al periodo la Dirección General de Obras y Desarrollo Urbano realizó una meta de 0.404 Kilómetros, que representa el 23.48% de los 1.720 Kilómetros  programados para este ejercicio fiscal,con trabajos a través de la Obra por Contrato en el proyecto denominado:Rehabilitación de la infraestructura de la red de drenaje en diversas ubicaciones, dentro del perímetro de la demarcación territorial Tlalpan en: Rehabilitación de la infraestructura de la red de drenaje en diversas ubicaciones dentro del perímetro de la demarcación territorial Tlalpan (FAIS)
1.-Miguel Hidalgo 2a. sección, 2.-Colonia San Juan Tepeximilpa
Trabajos realizados: Trazo, corte, demolición de carpeta asfáltica, excavación y tendido de tubería. Meta acumulada ene-noviembre: 0.404 kms</t>
  </si>
  <si>
    <t xml:space="preserve">Con los rendimientos financieros se desarrollarán los siguientes trabajos: Rehabilitación de la superficie de rodamiento repavimentación asfáltica en diversas ubicaciones dentro del perímetro de la demarcación territorial Tlalpan. Rehabilitación del deportivo solidaridad, ubicado en la colonia Chimilli, dentro del perímetro de la demarcación territorial Tlalpan.
</t>
  </si>
  <si>
    <t>Dirección General de Obras y Desarrollo Urbano
Servicios Públicos-Al periodo Enero-Diciembre de 2023, la dirección General de Administración transfirió del mismo programa presupuestario del fondo denominado:  NO ETIQUETADO   RECURSOS FEDERALES -PARTICIPACIONES A ENTIDADES FEDERATIVAS Y MUNICIPIOS- FONDO GENERAL DE PARTICIPACIONES -2023 ORIGINAL DE LA URG a este nuevo fondo, por lo que se hace la aclaración que no son adiciones sino que el presupuesto total para la reapartición de agua potable através de camiones tipo pipas  sigue siendo el mismo techo presupuestal autorizado de origen, por lo quel la Dirección General de Obras y Desarrollo Urbano tiene recursos autorizados referente al capitulo Servicios básicos en la partida de Arrendamiento de equipo de transporte destinado a servicios públicos y la operación de programas públicos, estos recursos son complemento de los trabajos realizados de la meta alcanzada que se reporta en la  Fuente de financiamiento :  Aportaciones para el Fortalecimiento de los Municipios y las demarcaciones Territoriales del Distrito Federal (FORTAMUN)-2023.  
Infraestructura de Agua Potable en Alcaldías-Al período Enero-Diciembre de 2023, la Dirección de Obras y Desarrollo Urbano, a través de la Obra por Administración asignaron recursos adicionales del capitulo denominado. Materiales y suministros, en la partida denominada: Madera y productos de madera, para atender la demada para realizar los trabajos de Mantenimiento y rehabilitación al Sistema de Agua Potable, por lo que en este fondo no se reportarán acciones realizadas debido a que la meta ejecutada a través de la Obra por Adminsitración se lleva acabo en el fondo Etiquetado   recursos federales -participaciones a entidades federativas y municipios- fondo de fiscalización y recaudación -2023- original de la urg, por lo que estos recursos solo son complemento para su realziación de la meta ejecutada.
Así mismo asignan recursos para la Obra por Administración con la partida madera y productos de madera para poder seguir llevando a cabo los trabajos a la Red de Agua potable, su meta se lleva acabo en el fondo NO ETIQUETADO   RECURSOS FEDERALES -PARTICIPACIONES A ENTIDADES FEDERATIVAS Y MUNICIPIOS- FONDO DE FISCALIZACIÓN Y RECAUDACIÓN -2023- ORIGINAL DE LA URG.</t>
  </si>
  <si>
    <t xml:space="preserve">Dirección General de Obras y Desarrollo Urbano 
Servicios Públicos-Al periodo Enero-Diciembre de 2023, la dirección General de Administración transfirió del mismo programa presupuestario del fondo denominado:  NO ETIQUETADO   RECURSOS FEDERALES -PARTICIPACIONES A ENTIDADES FEDERATIVAS Y MUNICIPIOS- FONDO GENERAL DE PARTICIPACIONES -2023 ORIGINAL DE LA URG a este nuevo fondo, por lo que se hace la aclaración que no son adiciones sino que el presupuesto total para la reapartición de agua potable através de camiones tipo pipas  sigue siendo el mismo techo presupuestal autorizado de origen, por lo quel la Dirección General de Obras y Desarrollo Urbano tiene recursos autorizados referente al capitulo Servicios básicos en la partida de Arrendamiento de equipo de transporte destinado a servicios públicos y la operación de programas públicos, estos recursos son complemento de los trabajos realizados de la meta alcanzada que se reporta en la  Fuente de financiamiento :  Aportaciones para el Fortalecimiento de los Municipios y las demarcaciones Territoriales del Distrito Federal (FORTAMUN)-2023.  </t>
  </si>
  <si>
    <t xml:space="preserve">Dirección General de Obras y Desarrollo Urbano
Servicios Públicos-Al periodo Enero-Diciembre de 2023,  la dirección General de Administración transfirió del mismo programa presupuestario del fondo denominado:  NO ETIQUETADO   RECURSOS FEDERALES -PARTICIPACIONES A ENTIDADES FEDERATIVAS Y MUNICIPIOS- FONDO GENERAL DE PARTICIPACIONES -2023 ORIGINAL DE LA URG a este nuevo fondo, por lo que se hace la aclaración que no son adiciones sino que el presupuesto total para la reapartición de agua potable através de camiones tipo pipas  sigue siendo el mismo techo presupuestal autorizado de origen, por lo quel la Dirección General de Obras y Desarrollo Urbano tiene recursos autorizados referente al capitulo Servicios básicos en la partida de Arrendamiento de equipo de transporte destinado a servicios públicos y la operación de programas públicos, estos recursos son complemento de los trabajos realizados de la meta alcanzada que se reporta en la  Fuente de financiamiento :  Aportaciones para el Fortalecimiento de los Municipios y las demarcaciones Territoriales del Distrito Federal (FORTAMUN)-2023.  </t>
  </si>
  <si>
    <t>Dirección General de Obras y Desarrollo Urbano
Infraestructura Urbana-Al periodo Enero-Diciembre de 2023, se reporta las siguientes acciones realizadas: Se adicionan recursos referente a los proyecto denominados: Trabajos de Construcción, Ampliación, Rehabilitación, Mantenimiento y Mejoramiento de Edificios Públicos en diversas ubicaciones de la Alcaldía de Tlalpan y Trabajos de construcción, rehabilitación y mantenimiento en el Deportivo Sánchez Taboada ubicado dentro la Alcaldía Tlalpan, los cuales su meta ejecutada se verá reflejada en el fondo NO ETIQUETADO   RECURSOS FEDERALES -PARTICIPACIONES A ENTIDADES FEDERATIVAS Y MUNICIPIOS- FONDO DE FISCALIZACIÓN Y RECAUDACIÓN -2023- ORIGINAL DE LA URG, adcionalmente también dieron recursos para la Obra por Administración para llevar  a cabo los trabajos de mantenimiento a inmuebles públicos.
Infraestructura de Drenaje, Alcantarillado y saneamiento en Alcaldías-Se adcionan recursos para la Obra por Administración para llevar  a cabo los trabajos de Drenaje Sanitario</t>
  </si>
  <si>
    <t>Con estos recursos se contribuye al pago de la nomina del personal de base y lista raya base</t>
  </si>
  <si>
    <t>Con los recursos de este fondo, se cubren parte del pago de los trabajadores adscritos a esta Alcaldía en particular en los conceptos: seguridad social, en el periodo Enero-Diciembre de 2023.</t>
  </si>
  <si>
    <t>Con los recursos de este fondo, se cubren parte del pago de los trabajadores adscritos a esta Alcaldía en particular en los conceptos: remuneraciones al personal de carácter permanente, remuneraciones al personal de carácter transitorio, remuneraciones adicionales y especiales, seguridad social, otras prestaciones sociales y económicas, pago de estímulos a servidores públicos y otros servicios generales, en el periodo Enero-Diciembre de 2023.</t>
  </si>
  <si>
    <t>Con estos recursos se contribuye a la adquisición de bienes materiales : productos alimenticios, agropecuarios y forestales adquiridos como materia prima, herramientas menores refacciones y accesorios menores otros bienes muebles y artículos metálicos para la construcción.
Se realizan proyectos del Presupuesto Participativo. 
Se contribuye al pago del servicio de energía eléctrica.</t>
  </si>
  <si>
    <t>Con estos recursos se contribuye a la adquisición de  prendas de seguridad y protección personal.</t>
  </si>
  <si>
    <t xml:space="preserve">Con estos recursos se contribuye a la adquisición de  : materiales de administración, emisión de documentos y artículos oficiales, alimentos y utensilios, materias primas y materiales de producción y comercialización, productos químicos, farmacéuticos y de laboratorio, vestuario, blancos, prendas de protección y artículos deportivos, herramientas, refacciones y accesorios menores, servicios básicos, servicios profesionales, científicos, técnicos y otros servicios, servicios de instalación, reparación, mantenimiento y conservación.
Que son requeridos por las Areas operativas y administrativas para el desarrollo de sus funciones.
</t>
  </si>
  <si>
    <t>Dirección General de Obras y Desarrollo Urbano
Presupuesto Participativo-Al periodo Enero-Diciembre de 2023, no se cuenta con metas ejecutadas únicamente con los avances físicos ejecutados, esto derivado a los cortes que se llevaron a cabo en el mes de noviembre, así mismo se encuentran en proceso de ejecución dentro de los periodos contractuales establecidos, por lo que las metas definitivas se verán reflejadas hasta el Cierre de la Cuenta Pública del Ejercicio 2023, por esta razón;  los avances,  se ven reflejados en el formato PPA PRESUPUESTO PARTICIPATIVO PARA ALCALDÍAS</t>
  </si>
  <si>
    <t>Con los recursos de este fondo, se cubren parte del pago de los trabajadores adscritos a esta Alcaldía en particular en los conceptos: remuneraciones al personal de carácter permanente, remuneraciones al personal de carácter transitorio, remuneraciones adicionales y especiales, seguridad social, otras prestaciones sociales y económicas, pago de estímulos a servidores públicos y otros servicios generales, en el periodo enero-Diciembre de 2023..</t>
  </si>
  <si>
    <t>En Capitulo 1000 “Servicios Personales”
La variación corresponde a los conceptos de gasto que realiza la Alcaldía como : Remuneraciones al personal de carácter permanente, Remuneraciones al personal de carácter transitorio, Remuneraciones adicionales y especiales y Otras prestaciones sociales y económicas.	
Estas obedecen principalmente a diversas incidencias , descuentos o en su caso a que plazas no se encuentran ocupadas temporalmente, lo que genera ciertas economías. 
Así como del gasto consolidado como seguridad social, otras prestaciones sociales y económicas, es de mencionar que estos recursos son comprometidos y ejercidos por el Gobierno de la Ciudad de México, por que se espera que estos sean comprometidos y ejercidos antes del cierre del periodo del pasivo circulante. 
Es de comentar que los compromisos contractuales con el personal de base, lista raya base, estabilidad laboral, honorarios asimilados a salarios y estructura del ejercicio fiscal 2023, han sido cubiertos en su totalidad. 
Esta variación no ha afectado el cumplimiento de metas.</t>
  </si>
  <si>
    <t>En el Capítulo 2000 “Materiales y Suministros” 
La variación obedece a economías generadas en los procesos de adquisición y recepción de los bienes, en los conceptos : 
materiales de administración, emisión de documentos y artículos oficiales, alimentos y utensilios, materias primas y materiales de producción y comercialización, materiales y artículos de construcción y de reparación, productos químicos, farmacéuticos y de laboratorio, vestuario, blancos, prendas de protección y artículos deportivos y herramientas, refacciones y accesorios menores. 
Asimismo, en los gastos consolidados, se obtuvieron economías en materiales de administración, emisión de documentos y artículos oficiales y vestuario, blancos, prendas de protección y artículos deportivos.
Es de mencionar que no se cuenta con una cuantificación exacta de cuanto se ha dejado de adquirir, pues esto puede variar de acuerdo con las especificaciones del bien que se adquiere. 
A la fecha no se ha dejado de realizar acciones que beneficien a los habitantes de esta Alcaldía, y los requerimientos de suministros han sido cubiertos con las existencias del almacén.</t>
  </si>
  <si>
    <t>En el Capítulo 3000 “Servicios Generales” 
La variación se encuentra contenida de la siguiente manera, en el gasto corriente o que realiza la Alcaldía, en los conceptos : servicios básicos los cuales derivaron de la recepción o requerimiento de los servicios. En el concepto de servicios de instalación, reparación, mantenimiento y conservación, la variación corresponde a que estos son recursos de ingresos de aplicación automática y serán regularizados en el mes de enero de 2024, durante el periodo de pasivo circulante. 
En el concepto de otros servicios generales, la variación corresponde a sentencias civiles, las cuales dependen de la obtención del visto bueno de la Consejería Jurídica del Gobierno de la Ciudad de México, por lo que se espera que estas sean ejercidas en el mes de enero 2024, durante el periodo de pasivo circulante. 
Asimismo, en el gasto consolidado, en los conceptos de servicios básicos, servicios profesionales, científicos, técnicos y otros servicios, servicios financieros, bancarios y comerciales y otros servicios generales, se observan economías, sin embargo, se espera que estas sean comprometidas y ejercidos durante el periodo del pasivo circulante. 
Lo anterior, no ha influido en que se dejen de realizar acciones que beneficien a los habitantes de esta Alcaldía.</t>
  </si>
  <si>
    <t>Capítulo 4000 “Transferencias, asignaciones, subsidios y otras ayudas” 
La variación obedece a economías generadas en el proceso de adquisición de los bienes que son entregados a los beneficiarios de programas sociales o acciones sociales. 
Lo anterior, no ha influido en que se dejen de realizar acciones que beneficien a los habitantes de esta Alcaldía.</t>
  </si>
  <si>
    <t xml:space="preserve">Capítulo 7000 “Inversiones financieras y otras provisiones.” 
En este capítulo la variación obedece a que es una partida puente, donde se contienen recursos para después ser trasladados a otros capítulos de gasto, para el pago de laudos y sentencias civiles.  </t>
  </si>
  <si>
    <t>Capítulo 5000 “Bienes muebles, inmuebles e intangibles” 
La variación se debe a economías que se presentaron durante el proceso de adquisición de los bienes, en los conceptos : mobiliario y equipo de administración, mobiliario y equipo educacional y recreativo, equipo e instrumental médico y de laboratorio, vehículos y equipo de transporte y maquinaria, otros equipos y herramientas.
Es de mencionar que no se cuenta con una cuantificación exacta de cuanto se ha dejado de adquirir, pues esto puede variar de acuerdo con las especificaciones del bien que se adquiere. 
Lo anterior, no ha influido en que se dejen de realizar acciones que beneficien a los habitantes de esta Alcaldía.</t>
  </si>
  <si>
    <t>Capítulo 6000 “Inversión Pública” 
Las economías derivan de los procesos de contratación y de la ejecución de los trabajos como lo son en : 
Trabajos para la Construcción, Ampliación, Rehabilitación, Mantenimiento y Mejoramiento para el Desazolve de la Red de Drenaje en diversas ubicaciones de la Alcaldía, Trabajos de Construcción, Ampliación, Rehabilitación, Mantenimiento, Mejoramiento en Resumideros, entre los mas relevantes. 
Lo anterior, no ha influido en que se dejen de realizar acciones que beneficien a los habitantes de esta Alcaldía.</t>
  </si>
  <si>
    <t xml:space="preserve">Se hace mención de que los recursos que derivan de economías que resultan de procesos de contratación, recepción de los bienes o ejecución de los trabajos, no pudieron ser reorientados a otros conceptos o beneficiarios, pues el ejercicio de los recursos esta limitados a los tiempos que establece la normatividad aplicable, y estas economías generalmente se conocen al final del ejercicio fiscal. 
</t>
  </si>
  <si>
    <t>263329S234</t>
  </si>
  <si>
    <t>Caldo Tlalpeño: Inclusión Social</t>
  </si>
  <si>
    <t>N° 1146 del 12 de julio 2023</t>
  </si>
  <si>
    <t>Interpueblos 2023, grande como su gente</t>
  </si>
  <si>
    <t>N° 1184 del 04 de septiembre 2023</t>
  </si>
  <si>
    <t>Vive por Tlalpan</t>
  </si>
  <si>
    <t>N° 1178 del 25 de agosto 2023</t>
  </si>
  <si>
    <t>XIV Circuito Tlalpense de Pista y Campo 2023</t>
  </si>
  <si>
    <t>N° 1200 del 26 de septiembre 2023</t>
  </si>
  <si>
    <t>Estímulos a los representantes deportivos de Tlalpan en competencias Nacionales (CONADE)</t>
  </si>
  <si>
    <t>N° 1211 del 11 de octubre 2023</t>
  </si>
  <si>
    <t>Tlalpan, te veo mejor</t>
  </si>
  <si>
    <t>N° 1197 del 21 de septiembre 2023</t>
  </si>
  <si>
    <t>Abrig-AT</t>
  </si>
  <si>
    <t>IluminAT</t>
  </si>
  <si>
    <t>N° 1218 del 20 de octubre 2023</t>
  </si>
  <si>
    <t>Apoyo alimentario a las familias vulnerables de Tlalpan, 2023</t>
  </si>
  <si>
    <t>Dirección General de Obras y Desarrollo Urbano.
Servicios Públicos- En éste Programa Presupuestal se autorizaron  recursos en ell capitulo Servicios Generales en el rubro de e Arrendamiento de equipo de transporte destinado a servicios públicos y la operación de programas públicos,;  estos recursos son complemento para cumplir con  los trabajos realizados de la meta alcanzada, que se reporta en la  Fuente de financiamiento, 25P130 Etiquetado Recursos Federales-Aportaciones Federales Para Entidades Federativas y Municipios-Fondo De Aportaciones Para El Fortalecimiento De Los Municipios y Las Demarcaciones Territoriales Del Distrito Federal (FORTAMUN)-2023-Original De La URG.
Infraestructura Urbana- Al período Enero-Diciembre de 2023  en obra por administración y contrato,  dió atención a la  construcción, ampliación, rehabilitación, mantenimiento y mejoramiento a 77 Inmuebles que representa el 110  % de 70 inmuebles programados este Ejercicio Fiscal,  para  la Construcción, ampliación, rehabilitación, mantenimiento y mejoramiento, de los cuales a través de la Obra por Administración se realizaron (58) inmuebles y a través de la Obra por Contrato (19)   segregados de la forma siguiente: , 7 Bibliotecas, 59 Planteles de Educación Básica ( CAM (1), CENDIS  (3) , Jardín de Niños (12), Primarias (32), Secundarias (11) ) y 11 Inmuebles de Infraestructura Social, con estos trabajos se benefició a una población  de 66,898 habitantes en las siguientes ubicaciones: BIBLIOTECAS  obra por administración: 1.- Biblioteca Central. Ubicación: Allende No. 418 entre Juárez y Madero, Col. Centro de Tlalpan. Trabajos realizados: Reparación y mantenimiento en dos bombas de 2 HP, trabajos de reparación y mantenimiento en instalaciones hidrosanitarias y baños ecológicos, sellado de lozeta en tarja baño de hombres, aplicación de impermeabilizante en azotea 18 m2, reparación en instalación eléctrica, 2.-Centro Cultural y de las Artes"Casa Frissac" Ubicación: Plaza de la Constitución s/n Esquina Moneda Col. Centro de Tlalpan. Trabajos Realizados: Plomería. Reparación y mantenimiento en instalaciones eléctricas,reparación de zahuan, 3.- Biblioteca Pública "Jerónimo Martínez Díaz". Ubicación: Hopelchen No. 7 entre Ruiseñor y Xitle, Col.  Rincón del Mirador II. Trabajos realizados: reparación y mantenimiento en instalaciones eléctricas, 4.-Casa de la Cultura Tlalpan. Ubicación: Camino a Santa Teresa s/n esq.  Zacatepetl, Col. Parques del Pedregal.Trabajos realizados: Reparacion y mantenimiento  eléctricos y de plomeria en sistema de bombeo, cambio de interruptor en bomba,cambio de mingitorio en baño de varones , 5.- Biblioteca Pública "Belvedere". Ubicación: Yobain s/n esq. Peloponeso, Col. Belvedere. Trabajos realizados: reparacion y mantenimiento en instalaciones hidrosanitarias, reubicación de cisterna tipo tanque de 6 mil litros, 6.- Museo de Historia de Tlalpan. Ubicación: Plaza de la Constitución No. 10 esq.  Victoria, Col.  Centro de Tlalpan. Trabajos realizados: mantenimiento en azoteas, trabajos de desazolve en bajadas pluviales, trabajos de mantenimiento en domo,barrido fino en azotea 84 m2, 7.-Multiforo Cultural "Ollin Kan". Ubicación: Av. San Fernando s/n esq. Juárez, Col.  Centro de Tlalpan. Trabajos Realizados: Mantenimiento y reparación de techos, bajadas pluviales y canalones. PLANTELES EDUCATIVOS-obra por administración;  1.- Cendi "El Mirador". Ubicación: Popolna No. 10 esq. Tekit, Col. Lomas de Padierna. Trabajos realizados: reparación en instalaciones hidrosanitarias y eléctricas y en sistema de bombeo, cambio de 4 lámparas, 2.- Jardín de Niños "Estado de Tamaulipas". Ubicación: Sierra San Pedro No. 226 entre Meseta San Cristóbal y Sierra San Martín, Col. Tlalmille. Trabajos Realizados: Aplicación de pintura en muros de contención 90 M2. y en guardapolvos 28 M2, construcción de banqueta y escalones 5 M2,   3.- Jardín de Niños "Prof. Rafael Ramírez". Ubicación: Homún s/n entre Izamal y Hopelchen, Col. Cultura Maya. Trabajos realizados: Rotulación de figuras geométricas sobre parte frontal del muro perimetral del plantel (pinturas verde, azul y rosa 30 litros),  4.- Jardín de Niños "Xochiconetl". Ubicación: Calle 7 s/n entre Constituyentes y Av. 2, Col. Miguel Hidalgo 4a. Sección. Trabajos realizados: Aplicación de pintura en muro perimetral 52 M2. y en muro de mampostería 28 M2, rotulación de figuras geométricas en barda  pinturas verde, rosa, amarilla y azul 20 litros, 5.-Jardín de Niños "Celic". Ubicación: Piste s/n entre Izamal y Hopelchen, Col. Lomas de Padierna. Trabajos realizados: Aplicación de Pintura en muro perimetral y plafon(60m2), en muro de piedra 105 m2, y 34 figuras geometricas sobre muro verde 5 litros, azul 5 litros, naranja 5 litros y rubí 5 litros, 6.- Jardín de Niños "Ajusco". Ubicación: Durazno s/n esq. Tijera, Col. Dos de Octubre. Trabajos Realizados: Aplicación de pintura en bardas perimetrales y elaboración de figuras triangulares en bardas colores azul, verde, amarillo y rosa 315 M2, 7.- Jardín de Niños "Mextlixóchitl". Ubicación: Cerrada Primero de Mayo s/n esq Primero de Mayo, Pueblo de San Miguel Xicalco. Trabajos realizados: albañilería (armado de cadena con varillas 4 M, colado de trabe de 4 M, elaboración y colocación de zahuán de 4.68 X 2.48 mts,   8.-Jardín de Niños "Huitzapiztli". Ubicación: Chapab s/n esq. Hecelchacán, Col. Cuchilla de Padierna. Trabajos realizados: Aplicación de pintura sobre muros de tabique y piedra, en castillos, trabes y zahuán metálico, elaboración de figuras triangulares en bardas colores azul, verde, amarillo y rosa, trabajos de desazolve en red primaria del plantel, en coladeras y registro,mantenimiento y limpieza a cisterna de 8 mil litros, cambio de válvula de llenado y flotador, 9.-Jardín de Niños "Miguel Ángel Buonarroti". Ubicación: Calzada de los Tenorios No. 222 entre Cañaverales y Calzada de Las Brujas, Unidad Habitacional Fovissste Tenorios. Trabajos realizados: Reparación y mantenimiento en instalaciones eléctricas, cambio de alimentador, 10.- Jardín de Niños "Atenea". Ubicación: Camino a la Cantera s/n esq. Isidro Fabela, Col. San Juan Tepeximilpa. Trabajos realizados: Aplicación de pintura en barandales, aplicación de pintura sobre muro de mampostería y piedra, 11.- Jardín de Niños "Itzcalli". Ubicación: Guadalajara No. 2 esq.  Prolongación Leona Vicario, Col. Miguel Hidalgo 1a. Sección. Trabajos realizados:reparación y mantenimiento en instalaciones eléctricas y trabajos de desazolve, colocación de registro nuevo, 12.- Jardín de Niños "Rufino Tamayo". Ubicación: Av. Fuentes Brotantes s/n entre Bloque B y Bloque D, Unidad Habitacional Fovissste Fuentes Brotantes. Trabajos realizados: reparación y mantenimiento en instalaciones hidrosanitarias, 13.- Jardín de Niños "Tzintli". Ubicación: Cuauhtémoc s/n esq. Cuahnochtli, Col. Pueblo Quieto. Trabajos realizador: reparación y mantenimiento en sistema de bombeo, trabajos de desazolve en rejillas de patios, 14.- Escuela Primaria "Prof. Eliseo Bándala Fernández". Ubicación: Sinanché MZ 114 LT 8, entre Maní y Kantunil, Col. Pedregal de San Nicolás 1a. Sección. Trabajos realizados:Reparación y mantenimiento en instalaciones eléctricas, 15.- Escuela Primaria "Miguel Bustos Cerecedo". Ubicación Confederación Nacional Campesina No. 154 esq. confederación nacional del trabajo Col. Plan de Ayala. Trabajos Realizados: Albañileria (colado de castillo con contrafuerte, colado de marquesina de 10.72 m2 y de 7.15 m2, colado de castillos de 2.50  de 2.65 mts de altura, construcción de 3 columnas de centro de 7 mts, 16.-Escuela Primaria "Vidal Alcocer" Ubicación: Magisterio Nacional No. 102 entre Hidalgo y Morelos Col. Centro de Tlalpan, Trabajos Realizados:  mantenimiento y reparación en instalaciones hidrosanitarias, instalación de tanque presurizador de 114 galones, 17.- Escuela Primaria "Ateneo de la Juventud". Ubicación: Tetenco s/n esq.  Independencia, Pueblo de San Miguel Topilejo. Trabajos realizados: reparación y mantenimiento en instalaciones eléctricas,colocación de 52 losetas de 30x30 cm (4.68 m2), 19.-Escuela Primaria "Profesor. Sóstenes N. Chapa Nieto". Ubicación: Loma Bonita No. 4 esq. Camelia, Col. San Juan Tepeximilpa. Trabajos realizados: Reparación y mantenimiento en instalaciones hidrosanitarias, incluidos baños ecológicos, 20.- Escuela Primaria "Profesora. Emma Godoy". Ubicación: Chapab no. 10 entre Contoy y Hecelchacán, Colonia Cuchilla de Padierna. Trabajos Realizados: Aplicación de pintura en barda perimetral
298 M2., en barandal y protecciones 203 M, en zahuán principal de 4 X  2.70 y en puerta de salida de emergencia de 2.40 X 2.30; aplicación de pintura en 21 barandales de diferentes medidas, 21.-Escuela Primaria de Participación Social No. 5. Ubicación: Av. San Fernando No 12 entre Juárez y Madero, Col. Centro de Tlalpan. Trabajos realizados: Albañilería colocación de ladrillos en losa para entortado de 2.40 M2, construcción de losa de 11.39 M2, colocación de tubo de PVC en techumbre para bajada de aguas pluviales, trabajos de reparación y mantenimiento de plomería y desazolve en baños, cambio de WC completo,reparación y mantenimiento en instalación eléctrica, mantenimiento en cisterna , desazolve de tarjas,mantenimiento a instalació hidrosanitaria, 22.- Escuela Primaria "Legión Americana". Ubicación: Av. México Ajusco No. 25, entre Maravilla y Cantera, Pueblo de la Magdalena Petlacalco. Trabajos realizados: desazolve, trabajos de limpieza y mantenimiento a cajas de registro, techumbre 154 M2, techo de 2 edificios y rejillas, 23.-Escuela Primaria "Gustavo Baz Prada". Ubicación: Durazno No. 128, entre Tijera y Quioite, Col. Dos de Octubre. Trabajos realizados: Aplicación de pintura en letras, en muros (146.92 M2.), en muros de piedra (137.10 M2.), en zahuán de entrada principal (10.27 M2.), en zahuán de emergencia (7.02 M2.), en 29 castillos (11.39 M2.) y en muro perimetral, 24.- Escuela Primaria "Prof. Rafael Cruz Manjarrez". Ubicación: Rosal No. 248 entre Laurel y 5 de Mayo, Pueblo de San Pedro Mártir. Trabajos realizados: reparación y mantenimiento en instalaciones hidrosanitarias, 25.-Escuela Primaria "Primero de Mayo". Ubicación: Las Fuentes No. 16 esq. Av. San Fernando, Col. Centro de Tlalpan. Trabajos realizados: reparación y mantenimiento en instalaciones hidrosanitarias, 26.-Escuela Primaria "Prof. Hermilo Zavalza del Valle". Ubicación: Yobain No. 659 entre Peto y Tepakan, Col. Cultura Maya. Trabajos realizados: Cambio de bomba de 1 HP trifásica y trabajos de reparación y mantenimiento en sistema de bombeo,lavado de cisterna de 6 mil litros, 27.-Escuela Primaria "Prof. José Socorro Benítez". Ubicación: Adolfo de la Huerta No. 131 entre Felipe Ángeles y Melchor Dávila, Col. Miguel Hidalgo 2a. Sección. Trabajos realizados: reparación y mantenimiento de instalaciones hidrosanitarias, 28.-Escuela Primaria "Estado de Nayarit". Ubicación: Valle de Los Ángeles No. 22 esquina Benito Juárez, Pueblo de Parres El Guarda. Trabajos realizados: Cambio de bomba periférica de 1 HP, cambio de WC, reparación y mantenimiento en instalaciones hidrosanitarias, reparación de 11 llaves monomando y cambio de mangueras, reparación en instalación eléctrica, 29.-Escuela Primaria "Profa. Concepción Tarazaga Colomer". Ubicación: Circuito Nahui s/n entre Camino Real a Chichicaspatl y Dzilam, Col. Pedregal de San Nicolás 3a. Sección. Trabajos realizados:Aplicación de pintura en muro perimetral de parte frontal del plantel, en castillos y trabes, en zahuán principal, en zahuán de salida de emergencia, en muro posterior del plantes, trazo de figuras geométricas de varios colores en muro perimetral y en muro de parte posterior del plantel. 30.-Escuela Primaria "Alfredo V Bonfil". Ubicación: Alfredo V Bonfil No. 151 entre Adolfo de la Huerta y Felipe Ángeles,Col. Miguel Hidalgo 3a. Sección.Trabajos realizados: reparación y mantenimiento en sistema de bombeo, reparación de mamparas en baños de alumnos, 31.- Escuela Primaria "General José Mariano Monterde". Ubicación: Zona Habitacional del Heróico Colegio Militar, entre Cerada Zoquiaque y Av. Zoquiaque, Pueblo de San Pedro Mártir. Trabajos realizados: reparación y mantenimiento en instalaicones hidrosanitarias, trabajos de desazolve en registros, 32.-Escuela Primaria "Margarita Maza de Juárez". Ubicación: María Hernández Zarco No. 46 esq. Roque Estrada, Col. Belisario Domínguez Senadores. Trabajos realizados:  albañilería (reparación de firme de concreto 80 M2.), 33.-Escuela Primaria "Tiburcio Montiel". Ubicación: 5 de Mayo No. 55 entre Juárez y Reforma, Pueblo de San Andrés Totoltepec. Trabajos realizados: reparación y mantenimiento de tuberia de red primaria del plantel, 34.- Escuela Secundaria No. 29 "Miguel Hidalgo y Costilla". Ubicación: Moneda No. 13 esq. Juárez, Col. Centro de Tlalpan. Trabajos realizados: Herrería en puerta principa, herrería en escalones y en puerta de bombas y porta candado trabajos de cerrajería, trabajos de albañilería (cimbrado y colado de escalón de descanso de 4.10X2.10 mts., armado de varillas para escaleras y en loza de 8.61 M2., construcción de 21 escalones de 7, 8 y 9 cm. de espesor, resanado de muros de 1.38 y de 1.75 m2 ),construcción de chaflan de 21.50 ml, colocación de tapa de registro de 48.50 x 88 cm, trabajos de reparación y de herrería en escaleras de emergencia, trabajos de desazolve en cajas de patio central, trabajos de plomería, reparación y mantenimiento en instalación eléctrica, 35.- Escuela Secundaria No. 173 "Yuri Gagarin" Ubicación : calle Queretaro s/n esq. Prolongación Leona Vicario, Col. Miguel Hidalgo 1era Sección, Trabajos realizados: Aplicación de pintura en zahuan de entrada principal, en rejas parte exterior y en muro perimetral,trabajos de desazolve y reparación de fuga. 36.- Escuela Secundaria No. 281 "Tlacotalpan" Ubicación: Chapultenengo s/n entre Contoy esq. Chapultenango Col.  Cuchilla de Padierna. Trabajos realizados: Aplicación de Pintura en zahuan de entrada principal, en muros perimetrales y mampostería, en muros de tabique, 37.-Escuela Secundaria No. 276 "Juventino Rosas". Ubicación: Tarascos s/n entre Chontales y Tepehuanos, Col. Tlalcoligia. Trabajos realizados: herrería y cerrajería (elaboración de protecciones para puerta principal, cambio de chapas), trabajos de reparación y mantenimiento en instalaciones hidrosanitarias y eléctricas, cambio de 3 balastras, 12 lámparas y 1 breaker, colocación de lozeta,plomería en baños y bebederos, colocación de lavabo completo en baño de profesores. 38.-Telesecundaria No. 101. Ubicación: Ayuntamiento s/n entre Sor Juana Inés de la Cruz y Xóchitl, Col. Miguel Hidalgo 1a. Sección. Trabajos realizados: mantenimiento y lavado de cisterna, trabajos de plomería, elaboración y colocación de tapa cisterna de 63 X 63 cm, 39.-Escuela Secundaria Técnica No. 39 "Carlos Ramírez Ulloa". Ubicación: Ignacio Allende No. 392 entre Callejón San Fernando y Cruz Verde, Col. Centro de Tlalpan.Trabajos realizados: reparación y mantenimiento a 12 tanques elevados de 1,100 litros. 40.-Escuela Secundaria Técnica No. 56 "Enrique Ramírez y Ramírez". Ubicación: Av. Santa Cruz s/n esq. Arenal, Pueblo de San Miguel Topilejo. Trabajos realizados; reparación y mantenimiento de instalaciones hidrosanitarias, trabajos de desazolve de mingitorios. Obra por contrato a saber; 1.-Centro de Atención Múltiple (CAM) No.069, ubicado en Emiliano Zapata s/n, Pueblo San Miguel Xicalco, Trabajos realizados: Mantenimiento a núcleos sanitarios, construcción de un muro de tabique (barda), 2.-Escuela Primaria Efrén Nuñez Mata, ubicado en Querétaro No. 45, Col. Miguel Hidalgo 1a Sección, Trabajos realizados: Construcción de muro de concreto, rahbilitación de escaleras de emergencias, 3.-Escuela Primaria Mauritania, ubicado en Santa Cruz No. 6, Pueblo San Miguel Topilejo, Trabajos realizados: Mantenimiento a núcleos sanitarios, 4.-Escuela Primaria Emma Godoy, ubicado en Chapab No. 10 Esq. Contoy, Col. Cuchilla de Padierna, Trabajos realizados: Mantenimiento a núcleos sanitarios,rehabilitación de escaleras de emergencias, 5.-Escuela Primaria Ateneo de la Juventud, ubicado en Calle Camino Antiguo A Cuernavaca s/n, Pueblo San Miguel Topilejo, Trabajos realizados: Mantenimiento a núcleos sanitarios, 6.-Escuela Primaria Cecilio Mijares, Ubicado en Alamos s/n. y Cedro, Col. Bosques, Trabajos realizados: Mantenimiento a núcleos sanitarios, construcción de barda, Adicionalmente se realizaron trabajos complementarios a través de la Obra de Administración: reparación y mantenimiento en instalaciones hidrosanitarias, aplicación de pintura en muros, castillos y trabes, 7.-Escuela Primaria Miguel A. Ramírez Castañeda, ubicado en calle Sor Juana Inés de la Cruz No. 35, Col. Barrio La Lonja,Trabajos realizados: Demolición de barda perimetral, construcción de Techumbres, 8.-Escuela Primaria Tiburcio Montiel, ubicado en 5 de Mayo No. 55,  Pueblo San Andrés Totoltepec, Trabajos realizados: rehabilitación de escaleras de emergencia, construcción de barda 9.-Escuela Primaria Vidal Alcocer, ubiada en  Magisterio Nacional No. 102, Col Centro de Tlalpan. Trabajos realizados: rehabilitación de escaleras de emergencia,10.-Escuela Primaria Ignacio Rodríguez Galván, ubicado en Magisterio Nacional y Morelos No. 118, Col. Centro de Tlalpan, Trabajos realizados: Demolición y sustitución de escalones, 11.-Escuela Primaria Eliseo Bándala Fernández, ubicado en Sinanche No. 10 Y Tepozal,  Col. Pedregal de San Nicolás 1a. Sección, Trabajos relizados: Construcción de salida de emergencia,rehabilitación de escaleras de emergencia, Trabajos relizados: Construcción de salida de emergencia,rehabilitación de escaleras de emergencia,12.-Escuela Primaria Niger, ubicado en Torreón s/n. Mza.7U. H. Narciso Mendoza Super Manzana 7, Trabajos realizados: Construcción de salida de emergencia, Trabajos realizados: Construcción de salida de emergencia, 13.-Escuela Primaria Salvador Trejo Escobedo, ubicado En Calle Vicente Guerrero, Pueblo San Miguel Topilejo, Trabajos realizados: Construcción de techumbres (malla sombra), 14.-Escuela Secundaria Técnica No.54, ubicado en Diligencias y Violetas s/n, Pueblo San Pedro Martir, Trabajos realziados: Demolición y preparación de escalones y escaleras de emergencia, 15.-Escuela Secundaria Técnica No. 119, ubicada en Av. 1 y Calle 5, Col.Miguel Hidalgo 4a. Seccion, Trabajos realizados: Construcción de barda, 16.-Escuela Secundaria No. 230, ubiado en Ing. Jesus Gómez González, U.H. Jardines Villa Coapa, Trabajos realizados: Mantenimiento a núcleos sanitarios, 17.-Escuela Secundaria No. 284, Camino Real al Ajusco No. 24, Pueblo San Andrés Totoltepec Trabajos realizados: Demolición y preparación de escalones y escaleras de emergencia.
1.-CENDI Lomas Hidalgo, ubicado en calle Adagio s/n esq. Amatenango, Col. Lomas Hidalgo, Trabajos realizados: demolicion, excavación de terreno, habilitado de acero, colado de muro, colocacion de tezontle, relleno con tepetate mejorado, retiro de juegos existentes, colocación de juego infantil, construcción de pozo de visitam registros, colocación de muro perimetral, colocación de euroreja, refuerzo en muros al interior del inmurble, colocación de loseta en muros,construcción de planchas de concreto, colocación de sistemas polycourt  y amortiguante, construcción de escaleras principales, construcción de banqueta de acceso, colocación de luminarias y postes construccion de rampa, colocacion de baranda y pasa manos, construccio de pergonla  y  porton principal colocacion de letrero en fachada principal, pintura en herreria, colocacion de jardineria, retiro de juegos existentes, colocación de juego infantil, construcción de visita deregistros. 2.-CENDI Villa Coapa, ubicado en calle María Auxiliadora s/n, Col. Ex Hacienda San Juan de Dios, Trabajos realziados: Mitigación de riesgos con el reforzamiento y restructuración de muro colindantes
e intermedio estructural del inmueble. CENTROS DE DESARROLLO SOCIAL, A través de la Obra por Administración se realizaron 11 inmuebles en: 1.- Centro de Desarrollo Comunitario Integran "Carrasco". Ubicación: Callejón Carrasco No. 67 entre Coapa y Cuauhtémoc, Col. Toriello Guerra. Trabajos realizados:Mantenimiento y reparación en instalaciones eléctricas e hidrosanitarias, cambio de bomba de 1 HP, 2.-Centro de Desarrollo Comunitario Integral "Rodolfo Sanchéz Taboada" Ubicación: Piste y Hopelchen Col. Héroes de Padierna. Trabajos realizados: Mantenimiento y reparación en instalaciónes eléctricas y mantenimiento y reparación en instalaciónes hidrosanitarias, cambio de 2 llaves, cambio de 17 lamparas de 30 watts y balastras de 2x30, instalación de 3 socket, 3.-Centro de Desarrollo Comunitario Integral "Parque Morelos". Ubicación: Alfredo V. Bonfil s/n esq. Jesús Lecuona, Col. Miguel Hidalgo 3a. Sección. Trabajos realizados: mantenimiento y reparación en instalaciones eléctricas, 4.- Centro de Desarrollo Comunitario Integral "Ampliación Tepeximilpa". Ubicación: Carayas s/n esq. Tlapanecos, Col. Ampliación Tepeximilpa. Trabajos realizados: Reparación y mantenimiento en instalaciones hidosanitarias y tinaco, colocación de mingitorio, 5.-Centro de Desarrollo Comunitario Integral "Luis Donaldo Colosio". Ubicación: Yucalpeten s/n esq. Yaxkukul, Col. Popular Santa Teresa. Trabajos realizados: reparación y mantenimiento en instalaciones hidrosanitarias, trabajos de desazolve, 6.- Centro de Desarrollo Comunitario Integral "Pueblo Quieto". Ubicación: Cuauhtémoc s/n entre Puente de Piedra y Moctezuma, Col. Pueblo Quieto. Trabajos realizados: Aplicación de impermeabilizante en techo, sellado con cemento a chaflán, calafateo de lámina metálica, aplicación de impermeabilizante a muro, 7.-Centro de Desarrollo Comunitario Integral "Santa Úrsula Xitla". Ubicación: Camino a Santa Úrsula No. 153 esquina Mariano Abasolo, Col. Pedregal de Santa Úrsula Xitla. Trabajos realizados: Colocación de malla ciclónica (6 m.), colocación de lámina, colocación de bota-aguas de lámina en muro, 8.-Centro de Desarrollo Comunitario Integral "Tlalcoligia". Ubicación: Nahoas No. 8 esquina Prolongación Navajos, Col. Tlalcoligia. Trabajos realizados: reparación y mantenimiento a instalaciones hidrosanitarias, trabajos de mantenimento de canaletas (18 ML.), 9.-Centro de  Promoción y Atención al Desarrollo Infantil "Xilotl". Ubicación: Calzada de Las Brujas No. 354 esq. Calzada de Los Tenorios, Fraccionamiento Ex Hacienda Coapa. Trabajos realizados: Reparación y mantenimiento en instalaciones hidrosanitarias, colocación de mallas tipo mosquiteros, trabajos de desazolve y mantenimiento y lavado de 3 tinacos de 1,100 litros, 10.-Centro de Aprendizaje Virtual "San Pedro Mártir". Ubicación: Av. 5 de Mayo no. 143 esq. Prol. 5 de Mayo, Pueblo de San Pedro Mártir.Trabajos realizados: reparación y mantenimiento en cisterna y cambio de accesorios,  11.-Centro de Desarrollo Comunitario Integral "Campo Xóchitl". Ubicación: Corregidora s/n esq. Xóchitl, Col. Miguel Hidalgo 2a. Sección. Trabajos Realizados: reparación y mantenimiento en instalaciones eléctricas, cambio de 3 contactos dúplex polarizados.
EDIFICIOS PÚBLICOS Al período Enero-Diciembre de 2023, se realizó la Construcción, ampliación, rehabilitación, mantenimiento y mejoramiento  a Edificios Públicos con  una meta total de 29 inmuebles , segregados en,  (28) Edificios Públicos y  (1) Mercados Públicos, que representa el 67.44 % de los 43 inmuebles programados para este ejercicio fiscal. Beneficiando a 21660 habitantes. en diversas colonias y pueblos, a saber; 1.- Campamento "Obras Viales". Ubicación: Vito Alessio Robles s/n entre Constitución y Corregidora, Col. Miguel Hidalgo 2a. Sección. Trabajo realizado: albañilería (construcción de barda de 5 M2.), 2.- Centro Integral de Esparcimiento Lúdico y Orientacion (CIELO). Ubicación: Av. Periférico Sur s/n esq. Cuarta Oriente, Col. Isidro Fabela. Trabajo realizado: Reparación y mantenimiento en instalaciones eléctricas, Recolocación de 138 piezas de lozetas en salón de usos múltiples,reparación en instalaciones hidrosanitarias, 3.- Dirección General de Obras y Desarrollo Urbano. Ubicación: Av. San Fernando No. 84 esq. Madero, Col. Centro de Tlalpan. Trabajos realizados: En UDMM: colocación de tapa de registro de 0.60X0.40 mts.; en Ordenamiento Territorial: colocación de puerta de 2.10X0.90 mts., construcción de 2 muros de tabla-roca de 2.10X0.90 y de 1.05X2.20 mts. y de 10 repisas de diferentes medidas, aplicación de pintura en muros y repisas 99.26 M2, trabajos de herreria; en Edificio Principal: trabajos de reparación y mantenimiento en instalaciones eléctricas, hidrosanitarias, trabajos de desazolve,cambio de electronivel en tinacos, 4.-Campamento "Villa Coapa" Ubicación  Av. Canal de Miramontes No.3755 esq. Cárcamo Unidad Narciso Mendoza SM 2. Trabajos realizados: Instalación de caseta, aplicación de pintura en caseta, 5.-Oficina de Relaciones Laborales y Capacitación. Ubicación: Congreso 50 esq. Tezoquipa Col.Centro de Tlalpan Trabajos realizados: Mantenimiento y reparación en instalaciones Hidrosanitarias, 6.-Unidad Departamental de Tianguis y Via Pública Ubicación: Mariano Matamoros No. 231 entre Jojutla y Tezoquipa Col. Centro de Tlalpan. Trabajos realizados:  Mantenimiento y reparación en instalaciones hidrosanitarias,reparación en instalación eléctrica, impermeabilización de bota-aguas de lámina (19 ml), y de azotez (46 m2), sellado de bajadas pluviales,aplicación de vaportite en bajadas pluviales.impermeabilizante en loza (46m2) ,7.-Asociación de Personas con Discapacidad y Unidad Departamental de Agua Potable. Ubicación: Congreso No. 296, frente al panteón "20 de Noviembre", Col. Centro de Tlalpan. Trabajos realizados: reparación y mantenimiento en instalaciones hidrosanitarias; en UDAP: Trabajos de cerrajería,reparación en instalación eléctrica, 8.- Conalep Tlalpan I. Ubicación: Del Río No. 1 esq. cuautitlán, Col. Cantera Puente de Piedra. Trabajos realizados: reparación y mantenimiento en instalaciones hidrosanitarias, trabajos de desazolve, 9.-Oficinas administrativas Deportivo "Villa Olímpica". Ubicación: Av. Insurgentes Sur casi esq. Periférico Sur, Unidad Habitacional Villa Olímpica. Trabajos realizados: reparación y mantenimento en instalaciones eléctricas, cambio de contactos y 3 gabinetes,aplicación de impermeabilizante con membrana en muros, impermeabilización en azotea (530 m2),cambio de 30 metros de tubo de cobre y de válvula de compuerta, 10.-Casa del Adulto Mayor. Ubicación: Av. Ejido esq. Almanalco, Fraccionamiento Vergel del Sur.Trabajos realizados: Rehabilitación de estructura metálica, colocación y sellado de láminas de policarbonato en estructura metálica, 11.-Oficinas del Parque Morelos. Ubicación: Guadalupe Victoria s/n esq. Jesús Lecuona, Col. Miguel Hidalgo 2a. Sección. Trabajos realizados: Reparación y mantenimiento en instalaciones eléctricas, cambio de contactos y breakers, 12.-Subdelegación de San Pedro Mártir. Ubicación: Enseñanza s/n esq. 5 de Mayo, Pueblo de San Pedro Mártir.Trabajos realizados: Reparación y mantenimento en instalaciones eléctricas, reparación y mantenimento en bajadas pluviales y techumbre,reparación y mantenimiento a bomba, tanques elevados y sanitario, 13.- Oficinas del Registro Civil 35. Ubicación: Tekal s/n entre Izamal y Hopelche,Col. Héroes de Padierna. Trabajos realizados: Reparación y mantenimiento en instalaciones hidrosanitarias, instalación de WC completo en baño mujeres ,14.- Dirección General de Desarrollo Social. Ubicación: Moneda s/n esq. Plaza de la República, Col.  Centro de Tlalpan. Trabajos realizados: reparación y mantenimiento en instalación hidrosanitaria, 15.-Oficinas de Protección Civil. Ubicación: Benito Juárez s/n esq. 12 Oriente, Col. Isidro Fabela. Trabajos realizados: Aplicación de impermeabilizantes fester, primario y rojo en azoteas (824.00 M2.), colocación de membrada a dos capas (24 m2.), 16.-Subdelegación de San Miguel Topilejo. Ubicación: Av. Morelos s/n esq. Guerrero, Pueblo de San Miguel Topilejo. Trabajos realizados:  reparación y mantenimento en instalaciones hidrosanitarias, 17.-Subdelegación de Parres el Guarda. Ubicación: Miguel Hidalgo s/n esq. 16 de Septiembre, Pueblo de Parres el Guarda . Trabajos realizados: reparación y mantenimiento en instalaciones hidrosanitarias y eléctricas, instalación de 5 breakers de 20 amperes y de un block socket, 18.-Casa de Salud Villa Coapa. Ubicación: Miramontes esq. Av. Acoxpa, Unidad Habitacional Narciso Mendoza S.M. 2. Trabajos realizados: reparación y mantenimiento en instalación hidrosanitaria,19.-Centro Comunitario "Carrasco". Ubicación: Carrasco No. 67 entre Cuitláhuac y Cuautémoc, Col. Toriello Guerra. Trabajos realizados: reparación y mantenimiento en instalación hidrosanitaria, trabajos de desazolve, 20.-Consultorio Topilejo. Ubicación: Av. Cruz Blanca No. 1 entre Tetenco y Antiguo Camino a Cuernavaca, Pueblo de San Miguel Topilejo.Trabajos realizados: reparación y mantenimento en instalaciones hidrosanitarias, trabajos de desazolve, 21.-Dirección de Jurídico y Gobierno. Ubicación: Callejón Carrasco esq. Moneda,Col. Centro de Tlalpan. Trabajos realizados: Aplicación de impermeabilizante y colocación de membrana en losa (220 M2.), 22.-Almacén Periférico "El Hoyo". Ubicación: Callejón San Marcos esq. Av. Insurgentes Sur,Col. Centro de Tlalpan. Trabajos realizados: reparación y mantenimiento en instalaciones eléctricas, 23.-Centro de Artes y Oficios (CAO) "Ajusco Medio". Ubicación: Yobain s/n esq. Tepekan, Col.  Cultura Maya. Trabajos realizados: reparación y mantenimiento en instalaciones hidrosanitarias, trabajos de desazolve, 24.-Centro de Salud T-III "Dr. Gerardo Varela Mariscal". Ubicación: Ignacio Allende s/n esq. Mariano Matamoros, Pueblo de San Miguel Ajusco.Trabajos realizados: reparación y mantenimento en instalaciones hidrosanitarias, trabajos de desazolve ,25.-Juzgado Cívico TLP 2 - 3. Ubicación: Mariano Matamoros s/n entre Jojutla y tezoquipa Col. Centro de Tlalpan Trabajos realizados: Aplicación de pintura en 2 puertas y 2 ventanas (6.23 M2.), en plafón (26.96 M2.), en muro (90.66 M2.), en 7 marcos de puertas (12.50 M2.), en marcos de ventanas (17.50 M2.). 26.-Oficinas del Cesac Alcaldía Tlalpan. Ubicación: Allende s/n entre Madero y Juárez, Col. Centro de Tlalpan. Trabajos realizados: plomería, reparación y mantenimiento en bajadas pluviales y techumbre, aplicación de impermeabilizante en techo, 27.-Panteón "Parres el Guarda". Ubicación: Pensamientos No. 7 esq. Rosas, Pueblo de Parres el Guarda. Trabajos Realizados: reparación y mantenimiento en instalaciones hidrosanitarias,
28.- Panteón "San Pedro Mártir". Ubicación: Av. 5 de Mayo s/n esq. Prol. 5 de Mayo, Pueblo de San Pedro Mártir. Trabajos realizados: Aplicación de sellador en muros exteriores e interiores de cisterna de 6 mil litros, cambio de llaves y accesorios a cisterna. MERCADOS  1.- Mercado Público "Miguel Hidalgo". Ubicación: Corregidora s/n esq. Michoacán, Col. Miguel Hidalgo 1a. Sección. Trabajos Realizados: Reparación y mantenimiento en instalaciones eléctricas, cambio de 86 lámparas e instalación de 344 bases para lámparas.
Asfalto en vialidades secundarias.  Al período Enero-Diciembre de 2023, a través de la Obra por Contrato se realizó los trabajos de; Construcción, ampliación, rehabilitación, mantenimiento, mejoramiento de asfalto  con  3,927.00 metros cuadrados  que representa el 4.90% de  80,000.00  metros cuadrados programados para este ejercicio, en diversas ubicaiones de la Alcaldía. Trabajos realizados: Preliminares(trazo y nivelación,para desplante de estructura para vialidad, con equipo de topografía), Fresado de carpeta(máquina perfiladora), carga y acarreo(material producto de demoliciones, cortes y excavaciones), barrido preio al riego de impregnación (emulsión asfáltica RR-2K), tendido de carpeta asfáltica (colocación de concreto asfáltico templado que incluye: renivelación con agregado en 19 mmm(3/4) de diámetro a 7.5 de espesor compactado al 95% de su densidad)
BALIZAMIENTO al período Enero-Diciembre de 2023  a través de obra por administración, se realizó  5,068.56 metros lineales de Balizamiento que representa el 9.64 % de los 52,000 metros lineales programados para este ejercicio fiscal,  benefició a una población de 20,057 habitantes. en las siguientes Col.: Arenal Guadalupe , Arenal Tepepan, Centro de Tlalpan, Fuentes Brotantes, Héroes de Padierna, Miguel Hidalgo 2a. Sección, Pueblo de la Magdalena Petlacalco.Trabajos realizados: (aplicación de pintura en triblocks, cajón de estacionamiento con disco en piso, marimbas, revos, letreros, flechas de sentido vial, topes, guarnición, leyenda en piso, línea de "Alto", línea central, paso cebra, paso peatonal, señalamientos), Instalación de 2 letreros metálicos verticales en Pedregal de San Nicolás 1a Sección..
PP M001 Provisiones para conti</t>
  </si>
  <si>
    <t>Dirección General de Obras y Desarrollo Urbano
Apoyos Sociales-Al periodoEnero-Diciembre de 2023, se  asignan recursos refrentes al capítulo denominado Transferencias, signaciones, subsidios y otras ayudas en la partida denominada: Otras ayudas sociales a personas con lo cual, a través de la Obra por Contrato  se atendió un total de 15 Unidades habitacionales,  con estos trabajos se beneficia a una población aproximada de: 22,486 habitantes  en : 1.-Acción Social Tlalpan en Unidad Habitacional Cardos 6, Trabajos realizados: Impermeabilización de azoteas. 2.-Acción Social Tlalpan en Unidad Habitacional, onjunto Urbano Cuemanco, Trabajos realizados: Impermeabilización de azoteas. 3.-Acción Social Tlalpan en Unidad Habitacional Tenorios No. 222, Trabajos realizados: Impermeabilización de azoteas. 4.-Acción Social Tlalpan en Unidad Habitacional Torres Tlalpan, Trabajos realizados: Impermeabilización de azoteas. 5.-Acción Social Tlalpan en Unidad Habitacional Valle Escondido 131 y 135, Trabajos realizados: Impermeabilización de azoteas 6.-Acción Social Tlalpan en Unidad Habitacional ISSFAM, Circuito Pergoleros No. 40. Trabajos realizados: Mantenimiento de salón de usos múltiples. 7.-Acción Social Tlalpan en Unidad Habitacional Narciso Mendoza Super Manzana 3, Trabajos realizados:Mantenimiento y reparación  de escaleras en edificios y duplex 8.-Acción Social Tlalpan en Unidad Habitacional Narciso Mendoza Super manzana 6. Trabajos realizados:  Mantenimiento a cisternas 9.-Acción Social Tlalpan en Unidad Habitacional Rancho Tamboreo Trabajos realizados: Aplicación de concreto. 10.-Acción Social Tlalpan en Unidad Habitacional Santa Úrsula 177, Trabajos realizados:Mantenimiento y reparación de accesos principales y vias primarias al interior de la unidad habitacional  11.-Acción Social Tlalpan en Unidad Habitacional Ignacio Chávez, Trabajos realizados: Sistema de alumbrado 12.-Acción Social Tlalpan en Unidad Habitacional ISSSFAM 2´, Trabajos realizados: Colocación de rejilla. 13.-Acción Social Tlalpan en Unidad Habitacional Misiones Tlalpan II, Trabajos realizados: Colocación de rejilla. 14.-Acción Social Tlalpan en Unidad Habitacional Esmeralda 45, Trabajos realizados: Colocación de rejilla.  15.-Acción Social Tlalpan en Unidad Habitacional Fuentes Corregidora 249, Trabajos realizados: Cambio de válvula Check.                                        Se dio atención a 2,602 trámites y servicios funerarios, lo que representa un avance del 96 por ciento de los 2,700 programados para el presente ejercicio fiscal; los cuales se componen de: 327 servicios de exhumación; 677 servicios de inhumación; 290 servicios de re-inhumación; 1,268 servicios de cremación; y 32 jornadas de mantenimiento a los panteones, 5 mantenimientos preventivos al módulo de cremación, 3 mantenimientos correctivos al módulo de cremación.</t>
  </si>
  <si>
    <t>Dirección General de Obras y Desarrollo Urbano
Servicios Públicos-Al periodo Enero-Diciembre de 2023,  la dirección General de Administración transfirió del mismo programa presupuestario del fondo denominado:  NO ETIQUETADO   RECURSOS FEDERALES -PARTICIPACIONES A ENTIDADES FEDERATIVAS Y MUNICIPIOS- FONDO GENERAL DE PARTICIPACIONES -2023 ORIGINAL DE LA URG a este nuevo fondo,para la reapartición de agua potable através de camiones tipo pipas  sigue siendo el mismo techo presupuestal autorizado de origen, por lo quel la Dirección General de Obras y Desarrollo Urbano tiene recursos autorizados referente al capitulo Servicios básicos en la partida de Arrendamiento de equipo de transporte destinado a servicios públicos y la operación de programas públicos, estos recursos son complemento de los trabajos realizados de la meta alcanzada que se reporta en la  Fuente de financiamiento :  Aportaciones para el Fortalecimiento de los Municipios y las demarcaciones Territoriales del Distrito Federal (FORTAMUN)-2023.                                                                                                                                                                                                  Programa Presupuestario E185 Gobierno y Atención Ciudadana, se llevaron las siguientes acciones:
1. Se aplicarón 1,666 cédulas censales en 20 Asentamientos Humanos Irregulares en Suelo de Conservación; lo que representa un avance del 110% por ciento de las 1,500 programadas en 15 Asentamientos Humanos Irregulares. 
2. Se atendieron  3,456 trámites y servicios relativos a giros mercantiles, lo que representa un 115 por ciento de las 3000 programadas para el presente ejercicio fiscal, atendiendo: 1,787 Sistema Electrónico de Avisos y Permisos de Establecimientos Mercantiles (Si@pem); 645 de la Ventanilla Única (VU); 186 del Centro de Servicios, Atención Ciudadana (CESAC), y 838 personas atendidas de manera presencial.
3. Se realizaron 2.627 asesorías, lo que representa el 108 por ciento de las 2,432 programadas para el presente ejercicio fiscal, mismas que corresponden a: 1000 colaboración; 683 vinculación; 860 concertación y 84 de participación ciudadana.
4. Se aplicaron 192 diagnosticos de necesidades, lo que representa el 100 por ciento de los 192 programados para el presente ejercicio fiscal, mismos que corresponden a: 175 colonias, 7 barrios y 10 pueblos.</t>
  </si>
  <si>
    <t>Con los recursos de este fondo, se cubren parte del pago de los trabajadores adscritos a esta Alcaldía en particular en los conceptos: remuneraciones al personal de carácter transitorio, remuneraciones adicionales y especiales, otras prestaciones sociales y económicas, pago de estímulos a servidores públicos., en el periodo enero-Diciembre de 2023.                                                                                                                                                                                                                                                                                                                                                                                                                                                                                                                           Se dio atención a 2,602 trámites y servicios funerarios, lo que representa un avance del 96 por ciento de los 2,700 programados para el presente ejercicio fiscal; los cuales se componen de: 327 servicios de exhumación; 677 servicios de inhumación; 290 servicios de re-inhumación; 1,268 servicios de cremación; y 32 jornadas de mantenimiento a los panteones, 5 mantenimientos preventivos al módulo de cremación, 3 mantenimientos correctivos al módulo de cremación.</t>
  </si>
  <si>
    <t xml:space="preserve">Con los recursos de este fondo, se han adquirido materiales de administración, emisión de documentos y artículos oficiales, y se cubren parte del pago de los trabajadores adscritos a esta Alcaldía en particular en los conceptos: remuneraciones al personal de carácter transitorio,  en el periodo Enero-Diciembre de 2023.                                                                                                                                                                                                                                                                                                                                                                                                                                                                                                                                                                                Apoyos Sociales En la Acción Social “Abrígate”, se repartieron 9,200 cobijas y 4,000 Colchonetas. en esta temporada invernal, apoyando a las familias de escasos recursos y de las zonas más altas del Alcaldía </t>
  </si>
  <si>
    <t xml:space="preserve">Dirección General de Obras y Desarrollo Urbano
Servicios Públicos-De los meses enero a diciembre del 2023, se  repartieron  1,489,936.0  m3 de agua potable a través de  camiones tipo pipas en zonas con un alto índice de marginación, lo que representa un avance del 106.42 % de  1,400,000 m3 programados para este ejercicio fiscal,  beneficiando a  480,000 habitantes en las siguientes garzas : 1.- GARZA HUIPULCO. 457,792.0 m3. En las  colonias:   3 de Mayo, Achichipilco, Ahuacatitla, Altos Tepetlica, Amalillo, Ampliación Ayocatitla, Ampliación Guadalupana, Ampliación la Magdalena Petlacalco, Ampliación la Venta, Ampliación Lomas de Texcalatlaco, Ampliación Oriente, Ampliación Parres, Ampliación Plan de Ayala, Ampliación Tezontitla, Arenal, Atocpa, Ayocatitla, Ayometitla, Bosques de Tepeximilpa, Colinas de Tepuente, Colonial del Valle, Cuanejaque, Cuauhtenco, Diamante, Dolores Tlalli, Ejidos de San Pedro Mártir, El Arenal Tlahuepa, El Calvario, El Cantil, El Divisadero, El Mirador, Encinos del Pedregal, Estrella Mora, Fuentes de Tepepan, Héroes de 1910, Huinisco, Ixtlahuaca, Izpangologuia, Jardines de San Juan, La Concepción, La Faja, La Guadalupana, La Joyita, La Libertad, La Palma, La Pedrera, La Presa, La Quinta, La Venta, Las Flores, Las Margaritas, Lomas de Tepuente, Lomas de Texcalatlaco, Lomas del Capulín, Los Ángeles, Los Arcos, Los Volcanes, Magdalena Petlacalco, Magueyera, Mesa los Hornos, Miguel Hidalgo 1a Secc., Mirador del Colibrí, Nueva Renacimiento de Axalco, Ocotes Parres, Ocotla, Oyameyo, Paraje Huinizco, Paraje La Cima, Paraje La Herradura, Paraje las Maravillas, Paraje Tenancatitla, Paraje Tlaquexpa, Parres El Guarda, Pedregal de Aminco, Pedregal de las Águilas, Piedra Larga, Plan de Ayala, Plan de Ayala 2a Secc. (Ampliación), Progreso Tlalpan, San Andrés Totoltepec, San Bartolo el Chico, San Buenaventura (Pueblo San Andrés Totoltepec), San Miguel Ajusco, San Miguel Tehuizco, San Miguel Topilejo, San Miguel Toxiac, San Miguel Xicalco, San Pedro Mártir, Santa Ana, Santa Cruz, Santa Úrsula Xitla, Santo Tomás Ajusco, Tepetitla, Tepetlica, Teposanes, Tepuente, Tetexaloca, Tezontitla, Tlaxopan, Tlaxopan Norte, U.H. Hueytlalpan, Valle Verde, Vista Hermosa, Vistas Del Valle, Viveros de Coatectlan, Viveros de Cuernavaca, Xaltipac, Xaxalco, Xilinimoco. 2.- GARZA FLACSO.  432,736.0 m3. En las  colonias: 2 de Octubre, Achichipilco, Ampliación la Venta, Ampliación Miguel Hidalgo, Belvedere, Bosques, Bosques del Pedregal, Chichicaspatl, Chimilli, Cruz del Farol, Cuchilla de Padierna, Cuilotepec, Cuilotepec II, Cultura Maya, Ejidos de San Andrés, Ejidos de San Andrés Totoltepec, El Mirador, Estación la Venta, Héroes de 1910, Héroes de Padierna, Jardines de San Juan, La Joya (Ajusco), La Magueyera, La Quinta, La Venta, Lomas de Cuilotepec, Lomas de Padierna, Lomas de Padierna II, Lomas de Padierna Sur, Lomas de Tepemecatl, Lomas de Texcalatlaco, Lomas del Capulín, Lomas del Pedregal, Lomas Hidalgo, Los Encinos, Miguel Hidalgo 1a Secc., Miguel Hidalgo 2a Secc., Miguel Hidalgo 3a Secc., Miguel Hidalgo 4a. Secc., Mirador 1a Secc., Mirador 2a Secc., Mirador 3a Secc., Mirador I, Mirador II, Paraje 38, Paraje del Conejo, Paraje la Herradura, Paraje la Joya, Pedregal de San Nicolás, Primavera, San Miguel Ajusco, San Miguel Tehuizco, San Miguel Toxiac, San Nicolás II, Santa Cruz, Santo Tomas Ajusco, Tequimila, Torres de Padierna, Vistas del Pedregal, Zacatón, Zorros Solidaridad. 3.- GARZA POZO XOCHIMILCO 30.  265,696.0 m3. En las  colonias: 2 de Octubre, 3 de Mayo, 3 de Mayo (Ampliación), Achichipilco, Ahuacatitla, Altos Tepetlica, Amalillo, Ampliación Ayocatitla, Ampliacion Guadalupana, Ampliación la Venta, Ampliación Lomas de Texcalatlaco, Ampliación los Ángeles, Ampliación Oriente, Ampliación Parres, Ampliación Plan de Ayala, Arenal, Atocpa, Ayocatitla, Ayometitla, Colonial del Valle, Cuanejaque, Diamante, Dolores Tlalli, El Calvario, El Divisadero, El Mirador, Estrella Mora, Fuentes de Tepepan, Huinisco, Ixtlahuaca, Izpangologuia, Jardines de San Juan, La Concepción, La Faja, La Guadalupana, La Joya, La Joya (Ajusco), La Joyita, La Libertad, La Magueyera, La Palma, La Pedrera, La Venta, Las Flores, Las Margaritas, Lomas de Coatectlan, Lomas de Tepuente, Lomas de Texcalatlaco, Lomas del Capulín, Los Ángeles, Los Volcanes, Magdalena Petlacalco, Magueyera, María Esther Zuno de Echeverría, Mesa los Hornos, Mirador del Colibrí, Mirador del Valle, Mirador del Valle(Pueblo de la Magdalena Petlacalco), Nueva Renacimiento de Axalco, Ocotes Parres, Ocotla, Oyameyo, Paraje Huinizco, Paraje la Cima, Paraje la Herradura, Paraje las Maravillas, Paraje Loloigque, Paraje Texcalatlaco, Paraje Tlaquexpa, Parajes: La Joya, La Magueyera, La Faja, La Joyita y La Pedrera, Parres el Guarda, Pedregal de Aminco, Pedregal del Topilejo, Piedra Larga, Plan de Ayala, San Andrés Totoltepec, San Miguel Ajusco, San Miguel Tehuizco, San Miguel Topilejo, San Miguel Toxiac, San Miguel Xicalco, San Pedro Mártir, Santa Cruz, Santa Úrsula Xitla, Santo Tomás Ajusco, Tecorral, Tepetitla, Tepetlica, Tepuente, Tezontitla, Tlalcoligia, Tlalpan Centro 1, Tlaxopan, U.H. Hueytlalpan, Valle Verde, Vista Hermosa, Vistas del Valle, Viveros de Coatectlan, Xaltipac, Xaxalco, Xaxalipac. 4.- GARZA TULYEHUALCO 13.   288,192.0 m3. En las siguientes colonias: 2 de Octubre, 3 de Mayo, 3 de Mayo (Ampliación), Achichipilco, Achichipisco, Ahuacatitla, Altos , epetlica, Amalillo, Ampliación Ayocatitla, Ampliación Guadalupana, Ampliación la Magdalena Petlacalco, Ampliación Lomas de Texcalatlaco, Ampliación Oriente, Ampliación Parres, Ampliación Plan de Ayala, Ampliación Tezontitla, Arenal, Atocpa, Ayocatitla, Ayometitla, Buenavista, Colonial del Valle, Cuanejaque, Cuauhtenco, Diamante, Dolores Tlalli, El Divisadero, El Mirador, Encinos del Pedregal, Huinisco, Jardines de San Juan, La Concepción, La Faja, La Fama, La Guadalupana, La Joyita, La Libertad, La Magueyera, La Palma, La Palma 1a Secc., La Venta, Las Flores, Las Margaritas, Lomas de Coatectlan, Lomas de Tepuente, Lomas de Texcalatlaco, Lomas del Capulín, Los Ángeles, Magdalena Petlacalco, Magueyera, María Esther Zuno de Echeverría, Mesa los Hornos, Mirador del Colibrí, Nueva Renacimiento de Axalco, Ocotla, Paraje Huinizco, Paraje la Raíz, Paraje las Maravillas, Paraje Loloigque, Paraje Tlaquexpa, Parres el Guarda, Pedregal de San Francisco, Pedregal de Santa Úrsula Xitla, Pepeloncoztla, Piedra Larga, Plan de Ayala, Progreso Tlalpan, Rinconada El Mirador, San Andrés Totoltepec, San Miguel Ajusco, San Miguel Tehuizco, San Miguel Topilejo, San Miguel Toxiac, San Miguel Xicalco, San Pedro Mártir, Santa Ana, Santa Cruz, Tepetlica, Teposanes, Tepuente, Tetecala, Tetexaloca, Tezontitla, Tlalpan Centro 1, Tlalpuente, Tlaxopan, U.H. Hueytlalpan, Valle Verde, Vista Hermosa, Vistas del Valle, Viveros de Coatectlan, Xacaltitla, Xaltipac, Xaxalco, Xaxalipac, Xilinimoco. 5.-GARZA TORIELLO GUERRA.  45,520.0 m3. En las siguientes colonias; 2 de Octubre, Bosques del Pedregal, Chichicaspatl, Héroes de Padierna, Jardines de San Juan, Lomas de Cuilotepec, San Miguel Ajusco, San B12Nicolás II, Santo Tomás Ajusco, Zacatón, Zorros Solidaridad.
Infraestructura Urbana-  De los meses de eneroa diciembre de 2023, se realizaron  trabajos de  Construcción, ampliación, rehabilitación, mantenimiento y mejoramiento  a la  Carpeta Asfáltica, de los cuales, a través de obra por Administración por,  125,599.18 metros cuadrados, segregados en; 100,571.50 metros cuadrados de Bacheo, 24,144.28 metros cuadrados de Reencarpetado y 883.40 metros cuadrados de Carpeta Nueva, que representan el 89.93 % de los 140,000.00 metros cuadrados , Con estos trabajos se beneficia a una población de: 480,867 habitantes que incluye la población local y flotante de la Alcaldía,  Bacheo en las siguientes Colonias y Pueblos; A.M.S.A, Arboledas del Sur, Arenal de Guadalupe, Arenal Tepepan, Barrio Cuevitas Caramaguey, Barrio el Capulin, Barrio La Fama, Barrio la Lonja, Barrio Niño Jesús, Barrio San Pedro Apóstol, Belisario Domínguez Sección XVI, Belisario Domínguez Senadores, Belvedere, Bosques de Tepeximilpa, Bosques del Pedregal, Cantera Puente de Piedra, Centro de Tlalpan, Chimalcoyotl, Comuneros de Santa Úrsula, Cuchilla de Padierna, Culta Maya, Cumbres de Tepetongo, Cruz del Farol, Dos de Octubre, Dolores Tlalli,
El Diamante, Ejidos de San Pedro Mártir, El Diamante, El Mirador 1a Sección, El Mirador 2a Sección, El Mirador 3a Sección, El Verano, Fraccionamiento Chimilli, Fraccionamiento Club de Golf México, Fraccionamiento Ex Hacienda San Juan de Dios, Fraccionamiento Granjas Coapa, Fraccionamiento Hacienda Coapa, Fraccionamiento Hacienda San Juan, Fraccionamiento Floresta Coyoacán, Fraccionamiento las Tortolas, Fraccionamiento Magisterial Coapa, Fraccionamiento Nueva Oriental Coapa, Fraccionamiento Prados Coapa 1a. Sección, Fraccionamiento Prados Coapa 2da. Sección,Fraccionamiento Prados Coapa 3a. Sección, Fraccionamiento Rancho los Colorines, Fraccionamiento Residencial Acoxpa, Fraccionamiento Rinconada Coapa 1a. Sección, Fraccionamiento Rinconada Coapa 2da Sección, Fraccionamiento Residencial Villa Coapa S.M. 4, Fraccionamiento Vergel de Coyoacán, Fraccionamiento Villa del Puente,Fraccionamiento Villa Lázaro Cárdenas,  Fuentes Brotantes, Fuentes de Tepepan, Fuentes del Pedregal, Guadalupe Tlalpan, Héroes de 1910, Héroes de Padierna,  Isidro Fabela, Jardínes del Ajusco, Juventud Unida, La Joya,   Los Encinos, La Palma, La Primavera, La Santísima Trinidad, Lomas Altas de Padierna, Lomas de Cuilotepec, Lomas de Padierna, Lomas Hidalgo, Loreto y Peña Pobre, Los Volcanes, María Esther Zuno,Mesa los Hornos, Miguel Hidalgo 1a. Sección, Miguel Hidalgo 2a. Sección, Miguel Hidalgo 3a. Sección, Miguel Hidalgo 4a. Sección,  Mirador del Valle,Movimiento Organizado de Tlalpan, Nuevo Renacimiento de Axalco, Paraje 38,Parques del Pedregal,Pedregal de las Águilas,  Pedregal de San Nicolás 1a. Sección, Pedregal de San Nicolás 2da Sección, Pedregal de San Nicolas 3ra Sección,Pedregal de San Nicolas 4ta Sección, Pedregal de San Nicolas 5ta Sección,  Pedregal de Santa Úrsula Xitla, Plan de Ayala, Popular Santa Teresa,Pueblo Parres el Guarda, Pueblo de la Magdalena Petlacalco, Pueblo San Andrés Totoltepec, Pueblo de San Miguel Xicalco, Pueblo San Miguel Topilejo, Pueblo de San Miguel Ajusco, Pueblo de San Pedro Mártir,Pueblo Santo Tomás Ajusco,Rincon del Mirador II, San Bartolo el Chico, San Juan Tepeximilpa, San Lorenzo Huipulco, Texcaltenco La Mesa, Tlalcoligia, Tlalmille, Toriello Guerra, Torres de Padierna, Unidad Habitacional Fovissste San Pedro Mártir, Unidad Habitacional Narciso Mendoza S.M 1, Unidad Habitacional Narciso Mendoza S.M. 2, Unidad Habitacional Narciso Mendoza S.M. 1, Unidad Habitacional Narciso Mendoza S.M. 6, Unidad Habitacional Narciso Mendoza S.M. 8, Unidad Habitacional Pemex "Emilio Portes Gil", Unidad Habitacional Tres Fuentes, Unidad Habitacional Villa Olimpica, Unidad Habitacional Villa Royale,Valle Escondido, Valle de Tepepan, Vistas del Pedregal, Viveros de Coactetlán. Trabajos realizados: llevando a cabo la limpieza de área, aplicación de emulsión catiónica, aplicación de mezcla asfáltica y nivelación. Reencarpetado en las siguientes colonias: Amsa, Arboledas del Sur, Belisario Domínguez, Chichicaspatl, Fuentes de Tepepan, Fraccionamiento Hacienda de San Juan, Fuentes del Pedregal,Guadalupe Tlalpan, La Joya, La Tortuga Xolalpa, Mirador del Valle, Miguel Hidaldo 1era Sección, Miguel Hidalgo 3a. Sección,Nuevo Renacimiento de Axalco, Pedregal de las Aguilas, Pueblo de Parres el Guarda, Pueblo de San Miguel Topilejo, Pueblo de Santo Tomás Ajusco, Pueblo San Miguel Ajusco,Unidad Habitacional Villa Olimpica,Valle Escondido, Vistas del Pedregal.  Trabajos de Reencarpetado:  Realizando el retiro de material dañado, limpieza de área, aplicación de emulsión y aplicación de mezcla asfáltica. Carpeta Nueva en las siguientes colonias: Bosques de Tepeximilpa, La Joya. Trabajos de Carpeta Nueva: llevando a cabo la nivelación y retiro de material existente, suministro de material para estabilizar (tepetate y/o controlada), aplicación de liga, aplicación de mezcla asfáltica, nivelación y finalmente la compactación.                                                                                                                                                                                                                                                                                                                                                              E186 Seguridad en Alcaldias: en este programa se llevaron a cabo las siguientes acciones: 
1. Se realizaron 364 operativos de Seguridad, los cuales se distribuyeron de la siguiente manera: 300 en colonias y 64 en pueblos de la Alcaldía.
2. Se llevaron a cabo 4,656 procesos policiales, mismos que corresponden a: 2001 remisiones al Juez Cívico/Ministerio Público y 2655 acompañamientos con diferentes autoridades locales.
3.Se llevaron a cabo 43 operativos de atención integral para los habitantes de las colonias con mayor índice delictivo
4.Se brindaron 175  talleres a la ciudadania, lo que representa un avance del 97 por ciento de los 180 programados para el presente ejercicio fiscal, mismos que corresponden a: 88 de prevención de la violencia y 87 de cultura de la denuncia.
</t>
  </si>
  <si>
    <t>Etiquetas de fila</t>
  </si>
  <si>
    <t>Suma de APROBADO</t>
  </si>
  <si>
    <t>Suma de MODIFICADO</t>
  </si>
  <si>
    <t>Suma de EJERCIDO</t>
  </si>
  <si>
    <t>Suma de SALDO DEL COMPROMISO</t>
  </si>
  <si>
    <t>Suma de DEVENGADO</t>
  </si>
  <si>
    <t>Suma de PAGADO</t>
  </si>
  <si>
    <t>Suma de COMPROMISO + EJERCIDO</t>
  </si>
  <si>
    <t>Mesa los Hornos, Miguel Hidalgo, Miguel Hidalgo 1ra Sección, Miguel Hidalgo 2a Seccion, Miguel Hidalgo 3a Sección, Miguel Hidalgo 4a Sección, Mirador, Mirador 1a Sección, Mirador Del Valle, Mirador I, Mirador II, Movimiento Organizado de Tlalpan, Narciso Mendoza, Nueva Oriental Coapa, Nuevo Renacimiento de Axalco, Ocotla El Chico, Ometecutle Dolores, Paraje 38, Paraje El Charco, Paraje la Pedrera, Paraje Tetenco, Parque del Pedregal, Parres El Guarda, Pedregal de San Nicolás, Pedregal Chichicaspatl, Pedregal de Aminco</t>
  </si>
  <si>
    <t>Ubicación de Centros de Artes y Oficios (CAO), los cuales son espacios de encuentro comunitario, sin dejar de lado todas las colonias de la Alcaldía de Tlalpan. Actualmente se cuenta con 4 de ellos: 1) CAO de Tiempo Nuevo, ubicado en la colonia Miguel Hidalgo 2da sección, 2) CAO de Ajusco Medio, ubicado en la colonia Cultura Maya, 3) CAO del Pueblo, ubicado en el pueblo de San Miguel Xicalco y, 4) el CAO de la colonia de Mesa los Hornos. Asi como en los pueblos de San Pedro Mártir, San Andrés Totoltepec, San Miguel Topilejo, San Miguel Ajusco y Santo Tomas Ajusco; en las colonias: Miguel Hidalgo en sus diferentes secciones y de Torres de Padierna, Lomas de Padierna, Héroes de Padierna, Isidro Fabela y San Lorenzo Huipulco.</t>
  </si>
  <si>
    <t>Ampliación Miguel Hidalgo, Arboledas del Sur, Barrio El Capulín, Barrio del Niño Jesús, Belvedere, Bosques del Pedregal, Bosques de Tepeximilpa, Cantera Puente de Piedra, Chichicaspatl, Chimalcoyotl, Chimilli, Cruz del Farol, Cuchilla de Padierna, Cultura Maya, Cumbres de Tepetongo, Ejidos de San Pedro Mártir, El Mirador</t>
  </si>
  <si>
    <t>El Ciurcuito se realizó en el Depotivo Villa Olímpica, ubicado en Insurgentes Sur sin número casi esquina con Periférico, Col. Parque del Pedregal, Alcaldía Tlalpan Los participantes son son residentes de diferentes colonias de las Alcaldías de la CDMX.</t>
  </si>
  <si>
    <t>Fuentes Brotantes, Guadalupe, Héroes de Padierna, Isidro Fabela, Jardines del Ajusco, Jardines de San Juan, La Joya, La Fama, La Lonja, La Primavera, Loma Bonita, Lomas Altas de Padierna Sur, Lomas de Cuilotepec, Lomas de Padierna, Lomas de Padierna Sur, Lomas de Temepecatl, Lomas de Texcalatlaco, Lomas Hidalgo, Los Encinos, Llano La Faja, Magisterial, Mesa Los Hornos, Miguel Hidalgo, 1ra, 3ra, y 4ta Sección, Mirador I y II, Nuevo Renacimiento de Axalco, Paraje 38, Paraje Piedra Suelta, Parque del Pedregal.</t>
  </si>
  <si>
    <t>Colonias de Bajo y Muy Bajo Índice de Desarrollo Social</t>
  </si>
  <si>
    <t>Popular de Santa Teresa, Primavera, Pueblo Quieto, Rinconada Coapa 1ra. Secc.. San Andrés Totoltepec, San Bartolo El Chico, San Juan Tepeximilpa, San Lorenzo Huipulco, San Miguel Ajusco, San Miguel Tehuisco, San Miguel Topilejo, San Nicolás II, San Pedro Mártir, San Pedro Apóstol, Santa Cruz, Santa Úrsula Coapa, Santa Úrsula Xitla, Santísima Trinidad, Santo Tomas Ajusco, Solidaridad, Tecorral, Tenorios, Tepetongo, Tierra Colorada, Tlalcoligia, Tlaxcaltengo, Tlalmille, Tlalpan Centro, Torres de Padierna</t>
  </si>
  <si>
    <t>Los Volcanes, Luis Donaldo Colosio, Magisterial, María Esther Zuno de Echeverría, Mesa los Hornos, Miguel Hidalgo, Miguel Hidalgo 1ra Sección, Miguel Hidalgo 2a Seccion, Miguel Hidalgo 3a Sección, Miguel Hidalgo 4a Sección, Mirador, Mirador 1a Sección, Mirador Del Valle, Mirador I, Mirador II, Movimiento Organizado de Tlalpan, Narciso Mendoza, Nueva Oriental Coapa, Nuevo Renacimiento de Axalco, Ocotla El Chico, Ometecutle Dolores, Paraje 38, Paraje El Charco, Paraje la Pedrera, Paraje Tetenco, Parque del Pedregal, Parres El Guarda, Pedregal de San Nicolás, Pedregal Chichicaspatl, Pedregal de Aminco, Pedregal de las Águilas, Pedregal de San Nicolás 1a Sección, Pedregal de San Nicolás 2da. Secc., Pedregal de San Nicolás 3a Sección, Pedregal de San Nicolás 4ta. Secc., Pedregal de San Nicolás 5a Secc, Pedregal De Santa Úrsula Xitla, Pedregal de San Nicolás, Pedregal del Lago</t>
  </si>
  <si>
    <t xml:space="preserve">Lomas Altas de Padierna Sur, Barrio San Juan, Carmen Serdan, Amp. Miguel Hidalgo, Constitución de 1917, Ayuntamiento, Miguel Hidalgo 1ra. Secc., Pedregal de las Aguilas, Cuchilla de Padierna, Santa Cruz Meyehualco.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</si>
</sst>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_-* #,##0.0_-;\-* #,##0.0_-;_-* &quot;-&quot;?_-;_-@_-"/>
    <numFmt numFmtId="170" formatCode="dd/mm/yyyy;@"/>
    <numFmt numFmtId="171" formatCode="#,##0.00_);[Black]\(#,##0.00\)"/>
    <numFmt numFmtId="172" formatCode="#,##0.00_ ;\-#,##0.00\ "/>
    <numFmt numFmtId="173" formatCode="0.0%"/>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9"/>
      <color theme="0"/>
      <name val="Source Sans Pro"/>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amily val="2"/>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48"/>
      <name val="Source Sans Pro"/>
      <family val="2"/>
    </font>
    <font>
      <b/>
      <sz val="36"/>
      <name val="Source Sans Pro"/>
      <family val="2"/>
    </font>
    <font>
      <sz val="16"/>
      <name val="Source Sans Pro"/>
      <family val="2"/>
    </font>
    <font>
      <sz val="11"/>
      <name val="Source Sans Pro"/>
      <family val="2"/>
    </font>
    <font>
      <sz val="8"/>
      <name val="Source Sans Pro"/>
      <family val="2"/>
    </font>
    <font>
      <b/>
      <sz val="8"/>
      <name val="Source Sans Pro"/>
      <family val="2"/>
    </font>
    <font>
      <sz val="5"/>
      <name val="Source Sans Pro"/>
      <family val="2"/>
    </font>
    <font>
      <sz val="9"/>
      <color theme="0"/>
      <name val="Source Sans Pro"/>
      <family val="2"/>
    </font>
    <font>
      <b/>
      <sz val="8"/>
      <name val="Source Sans Pro Light"/>
      <family val="2"/>
    </font>
    <font>
      <b/>
      <sz val="9"/>
      <name val="Source Sans Pro Light"/>
      <family val="2"/>
    </font>
    <font>
      <sz val="9"/>
      <name val="Source Sans Pro Light"/>
      <family val="2"/>
    </font>
    <font>
      <sz val="20"/>
      <name val="Source Sans Pro"/>
      <family val="2"/>
    </font>
    <font>
      <sz val="8"/>
      <color rgb="FF6F7271"/>
      <name val="Source Sans Pro"/>
      <family val="2"/>
    </font>
    <font>
      <b/>
      <sz val="11"/>
      <name val="Source Sans Pro"/>
      <family val="2"/>
    </font>
    <font>
      <sz val="9"/>
      <color theme="1"/>
      <name val="Source Sans Pro"/>
      <family val="2"/>
    </font>
    <font>
      <b/>
      <sz val="9"/>
      <color theme="1"/>
      <name val="Source Sans Pro"/>
      <family val="2"/>
    </font>
    <font>
      <sz val="10"/>
      <name val="Arial"/>
      <family val="2"/>
    </font>
    <font>
      <b/>
      <sz val="11"/>
      <color rgb="FF898D8D"/>
      <name val="Source Sans Pro Light"/>
      <family val="2"/>
    </font>
    <font>
      <b/>
      <sz val="10"/>
      <color theme="1" tint="0.14999847407452621"/>
      <name val="Source Sans Pro Light"/>
      <family val="2"/>
    </font>
    <font>
      <b/>
      <sz val="9"/>
      <color theme="1" tint="0.14999847407452621"/>
      <name val="Source Sans Pro Light"/>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theme="4" tint="0.79998168889431442"/>
      </patternFill>
    </fill>
  </fills>
  <borders count="7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theme="0"/>
      </left>
      <right style="thin">
        <color theme="0"/>
      </right>
      <top style="thin">
        <color theme="0"/>
      </top>
      <bottom style="thin">
        <color theme="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rgb="FF691C20"/>
      </top>
      <bottom style="thin">
        <color theme="0"/>
      </bottom>
      <diagonal/>
    </border>
    <border>
      <left/>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BC955C"/>
      </left>
      <right style="thin">
        <color rgb="FFBC955C"/>
      </right>
      <top style="thin">
        <color rgb="FFBC955C"/>
      </top>
      <bottom style="thin">
        <color rgb="FFBC955C"/>
      </bottom>
      <diagonal/>
    </border>
    <border>
      <left/>
      <right style="thin">
        <color theme="0"/>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rgb="FF691C2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right/>
      <top/>
      <bottom style="thin">
        <color theme="4" tint="0.39997558519241921"/>
      </bottom>
      <diagonal/>
    </border>
  </borders>
  <cellStyleXfs count="121">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44" fontId="59" fillId="0" borderId="0" applyFont="0" applyFill="0" applyBorder="0" applyAlignment="0" applyProtection="0"/>
    <xf numFmtId="43" fontId="64" fillId="0" borderId="0" applyFont="0" applyFill="0" applyBorder="0" applyAlignment="0" applyProtection="0"/>
    <xf numFmtId="9" fontId="103" fillId="0" borderId="0" applyFont="0" applyFill="0" applyBorder="0" applyAlignment="0" applyProtection="0"/>
  </cellStyleXfs>
  <cellXfs count="576">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7" fillId="0" borderId="0" xfId="7" applyFont="1" applyAlignment="1">
      <alignment vertical="center"/>
    </xf>
    <xf numFmtId="0" fontId="34" fillId="0" borderId="0" xfId="7" applyFont="1"/>
    <xf numFmtId="0" fontId="37" fillId="0" borderId="0" xfId="0" applyFont="1"/>
    <xf numFmtId="0" fontId="37" fillId="0" borderId="0" xfId="108" applyFont="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Alignment="1" applyProtection="1">
      <alignment horizontal="center" vertical="center" wrapText="1"/>
      <protection locked="0"/>
    </xf>
    <xf numFmtId="0" fontId="41"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38" fillId="34" borderId="0" xfId="109" applyFont="1" applyFill="1" applyAlignment="1">
      <alignment vertical="center"/>
    </xf>
    <xf numFmtId="0" fontId="47" fillId="0" borderId="0" xfId="109" applyFont="1" applyAlignment="1">
      <alignment horizontal="justify" vertical="center"/>
    </xf>
    <xf numFmtId="0" fontId="36" fillId="34" borderId="0" xfId="109" applyFont="1" applyFill="1"/>
    <xf numFmtId="0" fontId="36" fillId="34" borderId="0" xfId="109" applyFont="1" applyFill="1" applyAlignment="1">
      <alignment vertical="center"/>
    </xf>
    <xf numFmtId="0" fontId="37" fillId="0" borderId="3" xfId="7" applyFont="1" applyBorder="1" applyAlignment="1">
      <alignment vertical="center"/>
    </xf>
    <xf numFmtId="0" fontId="45" fillId="0" borderId="0" xfId="7" applyFont="1"/>
    <xf numFmtId="0" fontId="48"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43" fillId="0" borderId="0" xfId="0" applyFont="1" applyAlignment="1">
      <alignment vertical="center"/>
    </xf>
    <xf numFmtId="0" fontId="49" fillId="0" borderId="0" xfId="0" applyFont="1"/>
    <xf numFmtId="0" fontId="50" fillId="0" borderId="0" xfId="0" applyFont="1" applyAlignment="1">
      <alignment horizontal="justify"/>
    </xf>
    <xf numFmtId="0" fontId="40" fillId="0" borderId="0" xfId="0" applyFont="1" applyProtection="1">
      <protection locked="0"/>
    </xf>
    <xf numFmtId="0" fontId="51" fillId="0" borderId="0" xfId="108" applyFont="1" applyAlignment="1">
      <alignment horizontal="justify"/>
    </xf>
    <xf numFmtId="0" fontId="51" fillId="0" borderId="0" xfId="108" applyFont="1"/>
    <xf numFmtId="0" fontId="42" fillId="0" borderId="0" xfId="108" applyFont="1"/>
    <xf numFmtId="0" fontId="52" fillId="0" borderId="0" xfId="108" applyFont="1" applyAlignment="1">
      <alignment vertical="center"/>
    </xf>
    <xf numFmtId="0" fontId="35" fillId="0" borderId="0" xfId="7" applyFont="1" applyAlignment="1">
      <alignment horizontal="centerContinuous" vertical="center" wrapText="1"/>
    </xf>
    <xf numFmtId="0" fontId="60" fillId="0" borderId="0" xfId="0" applyFont="1"/>
    <xf numFmtId="0" fontId="61" fillId="0" borderId="0" xfId="0" applyFont="1"/>
    <xf numFmtId="0" fontId="62" fillId="0" borderId="0" xfId="7" applyFont="1" applyAlignment="1">
      <alignment vertical="center"/>
    </xf>
    <xf numFmtId="0" fontId="62" fillId="0" borderId="0" xfId="6" applyFont="1"/>
    <xf numFmtId="0" fontId="63" fillId="34" borderId="0" xfId="109" applyFont="1" applyFill="1"/>
    <xf numFmtId="0" fontId="62" fillId="0" borderId="0" xfId="0" applyFont="1"/>
    <xf numFmtId="0" fontId="57" fillId="0" borderId="0" xfId="0" applyFont="1"/>
    <xf numFmtId="0" fontId="62" fillId="0" borderId="0" xfId="108" applyFont="1"/>
    <xf numFmtId="165" fontId="34" fillId="0" borderId="0" xfId="119" applyNumberFormat="1" applyFont="1" applyAlignment="1"/>
    <xf numFmtId="165" fontId="40" fillId="0" borderId="0" xfId="119" applyNumberFormat="1" applyFont="1" applyAlignment="1"/>
    <xf numFmtId="165" fontId="35" fillId="0" borderId="0" xfId="119" applyNumberFormat="1" applyFont="1" applyBorder="1" applyAlignment="1">
      <alignment vertical="center"/>
    </xf>
    <xf numFmtId="4" fontId="58" fillId="35" borderId="15" xfId="0" applyNumberFormat="1" applyFont="1" applyFill="1" applyBorder="1" applyAlignment="1">
      <alignment horizontal="center" vertical="center" wrapText="1"/>
    </xf>
    <xf numFmtId="0" fontId="58" fillId="35" borderId="15" xfId="0" applyFont="1" applyFill="1" applyBorder="1" applyAlignment="1">
      <alignment horizontal="center" vertical="center" wrapText="1"/>
    </xf>
    <xf numFmtId="0" fontId="58" fillId="35" borderId="15" xfId="7" applyFont="1" applyFill="1" applyBorder="1" applyAlignment="1">
      <alignment horizontal="center" vertical="center" wrapText="1"/>
    </xf>
    <xf numFmtId="0" fontId="74" fillId="0" borderId="0" xfId="0" applyFont="1"/>
    <xf numFmtId="0" fontId="73" fillId="0" borderId="0" xfId="0" applyFont="1" applyAlignment="1">
      <alignment horizontal="center" vertical="center" wrapText="1"/>
    </xf>
    <xf numFmtId="0" fontId="73" fillId="0" borderId="0" xfId="0" applyFont="1" applyAlignment="1">
      <alignment vertical="center" wrapText="1"/>
    </xf>
    <xf numFmtId="0" fontId="75" fillId="0" borderId="0" xfId="0" applyFont="1" applyAlignment="1">
      <alignment vertical="center"/>
    </xf>
    <xf numFmtId="0" fontId="73" fillId="0" borderId="0" xfId="0" applyFont="1"/>
    <xf numFmtId="0" fontId="76" fillId="0" borderId="0" xfId="0" applyFont="1" applyAlignment="1" applyProtection="1">
      <alignment horizontal="left" vertical="center"/>
      <protection locked="0"/>
    </xf>
    <xf numFmtId="0" fontId="76" fillId="0" borderId="0" xfId="0" applyFont="1" applyAlignment="1" applyProtection="1">
      <alignment vertical="center"/>
      <protection locked="0"/>
    </xf>
    <xf numFmtId="0" fontId="78" fillId="0" borderId="0" xfId="0" applyFont="1" applyProtection="1">
      <protection locked="0"/>
    </xf>
    <xf numFmtId="0" fontId="79" fillId="0" borderId="0" xfId="0" applyFont="1" applyProtection="1">
      <protection locked="0"/>
    </xf>
    <xf numFmtId="0" fontId="60" fillId="0" borderId="0" xfId="0" applyFont="1" applyProtection="1">
      <protection locked="0"/>
    </xf>
    <xf numFmtId="0" fontId="76" fillId="0" borderId="22" xfId="0" applyFont="1" applyBorder="1" applyAlignment="1" applyProtection="1">
      <alignment vertical="center"/>
      <protection locked="0"/>
    </xf>
    <xf numFmtId="0" fontId="78" fillId="0" borderId="22" xfId="0" applyFont="1" applyBorder="1" applyProtection="1">
      <protection locked="0"/>
    </xf>
    <xf numFmtId="0" fontId="76" fillId="0" borderId="22" xfId="0" applyFont="1" applyBorder="1" applyAlignment="1" applyProtection="1">
      <alignment horizontal="left" vertical="center"/>
      <protection locked="0"/>
    </xf>
    <xf numFmtId="0" fontId="80" fillId="0" borderId="16" xfId="108" applyFont="1" applyBorder="1" applyAlignment="1">
      <alignment horizontal="center" vertical="center" wrapText="1"/>
    </xf>
    <xf numFmtId="0" fontId="81" fillId="0" borderId="16" xfId="108" applyFont="1" applyBorder="1" applyAlignment="1">
      <alignment horizontal="left" vertical="center" wrapText="1"/>
    </xf>
    <xf numFmtId="0" fontId="83" fillId="0" borderId="16" xfId="108" applyFont="1" applyBorder="1"/>
    <xf numFmtId="0" fontId="81" fillId="0" borderId="16" xfId="108" applyFont="1" applyBorder="1" applyAlignment="1">
      <alignment vertical="center" wrapText="1"/>
    </xf>
    <xf numFmtId="0" fontId="83" fillId="0" borderId="16" xfId="108" applyFont="1" applyBorder="1" applyAlignment="1">
      <alignment vertical="top"/>
    </xf>
    <xf numFmtId="0" fontId="84" fillId="0" borderId="16" xfId="108" applyFont="1" applyBorder="1" applyAlignment="1">
      <alignment horizontal="justify" vertical="top"/>
    </xf>
    <xf numFmtId="0" fontId="83" fillId="0" borderId="16" xfId="108" applyFont="1" applyBorder="1" applyAlignment="1">
      <alignment horizontal="justify" vertical="top"/>
    </xf>
    <xf numFmtId="0" fontId="74" fillId="0" borderId="0" xfId="108" applyFont="1"/>
    <xf numFmtId="0" fontId="76" fillId="0" borderId="0" xfId="108" applyFont="1" applyAlignment="1">
      <alignment horizontal="right" vertical="center"/>
    </xf>
    <xf numFmtId="0" fontId="76" fillId="0" borderId="0" xfId="108" applyFont="1" applyAlignment="1">
      <alignment vertical="center"/>
    </xf>
    <xf numFmtId="0" fontId="78" fillId="0" borderId="0" xfId="108" applyFont="1"/>
    <xf numFmtId="0" fontId="60" fillId="0" borderId="0" xfId="108" applyFont="1"/>
    <xf numFmtId="0" fontId="76" fillId="0" borderId="22" xfId="108" applyFont="1" applyBorder="1" applyAlignment="1">
      <alignment vertical="center"/>
    </xf>
    <xf numFmtId="0" fontId="68" fillId="35" borderId="23" xfId="108" applyFont="1" applyFill="1" applyBorder="1" applyAlignment="1">
      <alignment horizontal="center" vertical="center"/>
    </xf>
    <xf numFmtId="0" fontId="74" fillId="0" borderId="0" xfId="0" applyFont="1" applyProtection="1">
      <protection locked="0"/>
    </xf>
    <xf numFmtId="0" fontId="85" fillId="0" borderId="0" xfId="0" applyFont="1" applyProtection="1">
      <protection locked="0"/>
    </xf>
    <xf numFmtId="165" fontId="58" fillId="35" borderId="15" xfId="119" applyNumberFormat="1" applyFont="1" applyFill="1" applyBorder="1" applyAlignment="1">
      <alignment vertical="center"/>
    </xf>
    <xf numFmtId="0" fontId="58" fillId="35" borderId="25" xfId="0" applyFont="1" applyFill="1" applyBorder="1" applyAlignment="1">
      <alignment horizontal="center" vertical="center" wrapText="1"/>
    </xf>
    <xf numFmtId="0" fontId="82" fillId="0" borderId="16" xfId="0" applyFont="1" applyBorder="1" applyAlignment="1">
      <alignment horizontal="center" vertical="center"/>
    </xf>
    <xf numFmtId="165" fontId="83" fillId="0" borderId="16" xfId="119" applyNumberFormat="1" applyFont="1" applyFill="1" applyBorder="1" applyAlignment="1">
      <alignment vertical="center"/>
    </xf>
    <xf numFmtId="165" fontId="83" fillId="0" borderId="16" xfId="119" applyNumberFormat="1" applyFont="1" applyFill="1" applyBorder="1" applyAlignment="1">
      <alignment horizontal="center" vertical="center"/>
    </xf>
    <xf numFmtId="165" fontId="83" fillId="0" borderId="16" xfId="119" applyNumberFormat="1" applyFont="1" applyBorder="1" applyAlignment="1">
      <alignment vertical="center"/>
    </xf>
    <xf numFmtId="165" fontId="83" fillId="0" borderId="24" xfId="119" applyNumberFormat="1" applyFont="1" applyBorder="1" applyAlignment="1">
      <alignment vertical="center"/>
    </xf>
    <xf numFmtId="0" fontId="82" fillId="0" borderId="16" xfId="0" applyFont="1" applyBorder="1" applyAlignment="1">
      <alignment horizontal="center" vertical="center" wrapText="1"/>
    </xf>
    <xf numFmtId="4" fontId="83" fillId="0" borderId="16" xfId="0" applyNumberFormat="1" applyFont="1" applyBorder="1" applyAlignment="1">
      <alignment horizontal="center" vertical="center" wrapText="1"/>
    </xf>
    <xf numFmtId="165" fontId="83" fillId="0" borderId="16" xfId="119" applyNumberFormat="1" applyFont="1" applyBorder="1" applyAlignment="1">
      <alignment vertical="center" wrapText="1"/>
    </xf>
    <xf numFmtId="4" fontId="58" fillId="35" borderId="15" xfId="0" applyNumberFormat="1" applyFont="1" applyFill="1" applyBorder="1" applyAlignment="1">
      <alignment horizontal="center" vertical="center"/>
    </xf>
    <xf numFmtId="0" fontId="65" fillId="35" borderId="15" xfId="0" applyFont="1" applyFill="1" applyBorder="1" applyAlignment="1">
      <alignment horizontal="center" vertical="center" wrapText="1"/>
    </xf>
    <xf numFmtId="0" fontId="58" fillId="35" borderId="23" xfId="0" applyFont="1" applyFill="1" applyBorder="1" applyAlignment="1">
      <alignment horizontal="center" vertical="center" wrapText="1"/>
    </xf>
    <xf numFmtId="0" fontId="67" fillId="35" borderId="26" xfId="108" applyFont="1" applyFill="1" applyBorder="1" applyAlignment="1">
      <alignment horizontal="left" vertical="center" wrapText="1"/>
    </xf>
    <xf numFmtId="0" fontId="70" fillId="35" borderId="33" xfId="0" applyFont="1" applyFill="1" applyBorder="1" applyAlignment="1">
      <alignment horizontal="center" vertical="center" wrapText="1"/>
    </xf>
    <xf numFmtId="0" fontId="70" fillId="35" borderId="34" xfId="0" applyFont="1" applyFill="1" applyBorder="1" applyAlignment="1">
      <alignment horizontal="center" vertical="center" wrapText="1"/>
    </xf>
    <xf numFmtId="0" fontId="90" fillId="0" borderId="16" xfId="110" quotePrefix="1" applyFont="1" applyBorder="1" applyAlignment="1">
      <alignment vertical="center" wrapText="1"/>
    </xf>
    <xf numFmtId="0" fontId="90" fillId="34" borderId="16" xfId="109" applyFont="1" applyFill="1" applyBorder="1" applyAlignment="1">
      <alignment vertical="center" wrapText="1"/>
    </xf>
    <xf numFmtId="0" fontId="58" fillId="35" borderId="30" xfId="0" applyFont="1" applyFill="1" applyBorder="1" applyAlignment="1">
      <alignment horizontal="center" vertical="center" wrapText="1"/>
    </xf>
    <xf numFmtId="0" fontId="58" fillId="35" borderId="37" xfId="0" applyFont="1" applyFill="1" applyBorder="1" applyAlignment="1">
      <alignment horizontal="center" vertical="center"/>
    </xf>
    <xf numFmtId="0" fontId="58" fillId="35" borderId="28" xfId="0" applyFont="1" applyFill="1" applyBorder="1" applyAlignment="1">
      <alignment horizontal="center" wrapText="1"/>
    </xf>
    <xf numFmtId="4" fontId="58" fillId="35" borderId="30" xfId="0" applyNumberFormat="1" applyFont="1" applyFill="1" applyBorder="1" applyAlignment="1">
      <alignment horizontal="center" vertical="center" wrapText="1"/>
    </xf>
    <xf numFmtId="0" fontId="82" fillId="0" borderId="16" xfId="0" applyFont="1" applyBorder="1" applyAlignment="1">
      <alignment horizontal="justify" vertical="center"/>
    </xf>
    <xf numFmtId="43" fontId="82" fillId="0" borderId="16" xfId="0" applyNumberFormat="1" applyFont="1" applyBorder="1" applyAlignment="1">
      <alignment horizontal="justify" vertical="center"/>
    </xf>
    <xf numFmtId="0" fontId="83" fillId="0" borderId="16" xfId="0" applyFont="1" applyBorder="1" applyAlignment="1">
      <alignment horizontal="justify" vertical="center"/>
    </xf>
    <xf numFmtId="0" fontId="58" fillId="35" borderId="40" xfId="0" applyFont="1" applyFill="1" applyBorder="1" applyAlignment="1">
      <alignment horizontal="left" vertical="center"/>
    </xf>
    <xf numFmtId="0" fontId="58" fillId="35" borderId="41" xfId="0" applyFont="1" applyFill="1" applyBorder="1" applyAlignment="1">
      <alignment horizontal="left" vertical="center"/>
    </xf>
    <xf numFmtId="0" fontId="58" fillId="35" borderId="31" xfId="108" applyFont="1" applyFill="1" applyBorder="1" applyAlignment="1" applyProtection="1">
      <alignment horizontal="center" vertical="center" wrapText="1"/>
      <protection locked="0"/>
    </xf>
    <xf numFmtId="0" fontId="58" fillId="35" borderId="28" xfId="108" applyFont="1" applyFill="1" applyBorder="1" applyAlignment="1" applyProtection="1">
      <alignment horizontal="center" vertical="center" wrapText="1"/>
      <protection locked="0"/>
    </xf>
    <xf numFmtId="0" fontId="58" fillId="35" borderId="40" xfId="0" applyFont="1" applyFill="1" applyBorder="1" applyAlignment="1">
      <alignment vertical="center"/>
    </xf>
    <xf numFmtId="0" fontId="58" fillId="35" borderId="42" xfId="0" applyFont="1" applyFill="1" applyBorder="1" applyAlignment="1">
      <alignment vertical="center"/>
    </xf>
    <xf numFmtId="0" fontId="58" fillId="35" borderId="43" xfId="0" applyFont="1" applyFill="1" applyBorder="1" applyAlignment="1">
      <alignment horizontal="left" vertical="center"/>
    </xf>
    <xf numFmtId="0" fontId="83" fillId="0" borderId="27" xfId="0" applyFont="1" applyBorder="1" applyAlignment="1">
      <alignment horizontal="justify" vertical="center"/>
    </xf>
    <xf numFmtId="170" fontId="83" fillId="0" borderId="27" xfId="0" applyNumberFormat="1" applyFont="1" applyBorder="1" applyAlignment="1">
      <alignment horizontal="justify" vertical="center"/>
    </xf>
    <xf numFmtId="1" fontId="83" fillId="0" borderId="27" xfId="0" applyNumberFormat="1" applyFont="1" applyBorder="1" applyAlignment="1">
      <alignment horizontal="justify" vertical="center"/>
    </xf>
    <xf numFmtId="43" fontId="83" fillId="0" borderId="27" xfId="0" applyNumberFormat="1" applyFont="1" applyBorder="1" applyAlignment="1">
      <alignment horizontal="justify" vertical="center"/>
    </xf>
    <xf numFmtId="0" fontId="82" fillId="0" borderId="27" xfId="0" applyFont="1" applyBorder="1" applyAlignment="1">
      <alignment horizontal="center" vertical="center"/>
    </xf>
    <xf numFmtId="43" fontId="82" fillId="0" borderId="27" xfId="0" applyNumberFormat="1" applyFont="1" applyBorder="1" applyAlignment="1">
      <alignment horizontal="justify" vertical="center"/>
    </xf>
    <xf numFmtId="0" fontId="83" fillId="0" borderId="17" xfId="0" applyFont="1" applyBorder="1" applyAlignment="1">
      <alignment horizontal="justify" vertical="center"/>
    </xf>
    <xf numFmtId="1" fontId="83" fillId="0" borderId="17" xfId="0" applyNumberFormat="1" applyFont="1" applyBorder="1" applyAlignment="1">
      <alignment horizontal="justify" vertical="center"/>
    </xf>
    <xf numFmtId="43" fontId="83" fillId="0" borderId="17" xfId="0" applyNumberFormat="1" applyFont="1" applyBorder="1" applyAlignment="1">
      <alignment horizontal="justify" vertical="center"/>
    </xf>
    <xf numFmtId="0" fontId="92" fillId="0" borderId="0" xfId="0" applyFont="1"/>
    <xf numFmtId="0" fontId="82" fillId="0" borderId="16" xfId="6" applyFont="1" applyBorder="1" applyAlignment="1">
      <alignment vertical="center" wrapText="1"/>
    </xf>
    <xf numFmtId="0" fontId="82" fillId="0" borderId="16" xfId="6" applyFont="1" applyBorder="1" applyAlignment="1">
      <alignment horizontal="justify" vertical="center" wrapText="1"/>
    </xf>
    <xf numFmtId="0" fontId="82" fillId="0" borderId="16" xfId="6" applyFont="1" applyBorder="1" applyAlignment="1">
      <alignment horizontal="center" vertical="center" wrapText="1"/>
    </xf>
    <xf numFmtId="0" fontId="58" fillId="35" borderId="41" xfId="0" applyFont="1" applyFill="1" applyBorder="1" applyAlignment="1">
      <alignment vertical="center"/>
    </xf>
    <xf numFmtId="43" fontId="82" fillId="0" borderId="17" xfId="4" applyFont="1" applyBorder="1" applyAlignment="1">
      <alignment horizontal="center" vertical="center" wrapText="1"/>
    </xf>
    <xf numFmtId="0" fontId="58" fillId="35" borderId="28" xfId="6" applyFont="1" applyFill="1" applyBorder="1" applyAlignment="1">
      <alignment horizontal="center" vertical="center" wrapText="1"/>
    </xf>
    <xf numFmtId="0" fontId="58" fillId="35" borderId="30" xfId="6" applyFont="1" applyFill="1" applyBorder="1" applyAlignment="1">
      <alignment horizontal="center" vertical="center" wrapText="1"/>
    </xf>
    <xf numFmtId="0" fontId="58" fillId="35" borderId="29" xfId="6" applyFont="1" applyFill="1" applyBorder="1" applyAlignment="1">
      <alignment horizontal="center" vertical="center" wrapText="1"/>
    </xf>
    <xf numFmtId="0" fontId="58" fillId="35" borderId="23" xfId="7" applyFont="1" applyFill="1" applyBorder="1" applyAlignment="1">
      <alignment horizontal="center" vertical="center" wrapText="1"/>
    </xf>
    <xf numFmtId="0" fontId="93" fillId="0" borderId="46" xfId="105" applyFont="1" applyBorder="1" applyAlignment="1">
      <alignment vertical="center"/>
    </xf>
    <xf numFmtId="0" fontId="92" fillId="0" borderId="48" xfId="105" applyFont="1" applyBorder="1" applyAlignment="1">
      <alignment vertical="center"/>
    </xf>
    <xf numFmtId="0" fontId="92" fillId="0" borderId="48" xfId="104" applyFont="1" applyBorder="1" applyAlignment="1" applyProtection="1">
      <alignment horizontal="left" vertical="center" indent="1"/>
      <protection locked="0"/>
    </xf>
    <xf numFmtId="0" fontId="91" fillId="0" borderId="48" xfId="105" applyFont="1" applyBorder="1" applyAlignment="1">
      <alignment horizontal="left" vertical="center" indent="2"/>
    </xf>
    <xf numFmtId="0" fontId="92" fillId="0" borderId="48" xfId="104" applyFont="1" applyBorder="1" applyAlignment="1" applyProtection="1">
      <alignment horizontal="left" vertical="center" wrapText="1" indent="1"/>
      <protection locked="0"/>
    </xf>
    <xf numFmtId="0" fontId="91" fillId="34" borderId="49" xfId="106" applyFont="1" applyFill="1" applyBorder="1" applyAlignment="1">
      <alignment vertical="center"/>
    </xf>
    <xf numFmtId="0" fontId="35" fillId="0" borderId="0" xfId="105" applyFont="1" applyAlignment="1">
      <alignment horizontal="center" vertical="center"/>
    </xf>
    <xf numFmtId="0" fontId="58" fillId="35" borderId="52" xfId="105" applyFont="1" applyFill="1" applyBorder="1" applyAlignment="1">
      <alignment horizontal="center" vertical="center"/>
    </xf>
    <xf numFmtId="0" fontId="58" fillId="35" borderId="53" xfId="105" applyFont="1" applyFill="1" applyBorder="1" applyAlignment="1">
      <alignment horizontal="center" vertical="center"/>
    </xf>
    <xf numFmtId="0" fontId="58" fillId="35" borderId="54" xfId="105" applyFont="1" applyFill="1" applyBorder="1" applyAlignment="1">
      <alignment horizontal="center" vertical="center"/>
    </xf>
    <xf numFmtId="0" fontId="76" fillId="0" borderId="0" xfId="108" applyFont="1" applyAlignment="1">
      <alignment horizontal="center" vertical="center"/>
    </xf>
    <xf numFmtId="0" fontId="80" fillId="0" borderId="16" xfId="108" applyFont="1" applyBorder="1" applyAlignment="1">
      <alignment horizontal="center" vertical="center"/>
    </xf>
    <xf numFmtId="0" fontId="53" fillId="0" borderId="0" xfId="108" applyFont="1" applyAlignment="1">
      <alignment horizontal="center" vertical="center" wrapText="1"/>
    </xf>
    <xf numFmtId="0" fontId="76" fillId="0" borderId="22" xfId="108" applyFont="1" applyBorder="1" applyAlignment="1">
      <alignment horizontal="center" vertical="center"/>
    </xf>
    <xf numFmtId="0" fontId="34" fillId="0" borderId="0" xfId="112" applyFont="1"/>
    <xf numFmtId="0" fontId="40" fillId="0" borderId="0" xfId="112" applyFont="1"/>
    <xf numFmtId="0" fontId="35" fillId="0" borderId="0" xfId="112" applyFont="1" applyAlignment="1">
      <alignment horizontal="left" vertical="center"/>
    </xf>
    <xf numFmtId="0" fontId="35" fillId="0" borderId="0" xfId="112" applyFont="1" applyAlignment="1">
      <alignment horizontal="center" vertical="center"/>
    </xf>
    <xf numFmtId="0" fontId="35" fillId="0" borderId="1" xfId="112" quotePrefix="1" applyFont="1" applyBorder="1" applyAlignment="1">
      <alignment horizontal="justify" vertical="center"/>
    </xf>
    <xf numFmtId="41" fontId="35" fillId="0" borderId="1" xfId="112" quotePrefix="1" applyNumberFormat="1" applyFont="1" applyBorder="1" applyAlignment="1">
      <alignment horizontal="center" vertical="center"/>
    </xf>
    <xf numFmtId="0" fontId="35" fillId="0" borderId="1" xfId="112" quotePrefix="1" applyFont="1" applyBorder="1" applyAlignment="1">
      <alignment horizontal="center" vertical="center"/>
    </xf>
    <xf numFmtId="0" fontId="37" fillId="0" borderId="0" xfId="112" applyFont="1" applyAlignment="1">
      <alignment vertical="center"/>
    </xf>
    <xf numFmtId="0" fontId="36" fillId="0" borderId="1" xfId="112" applyFont="1" applyBorder="1" applyAlignment="1">
      <alignment horizontal="justify" vertical="center"/>
    </xf>
    <xf numFmtId="41" fontId="36" fillId="0" borderId="1" xfId="112" applyNumberFormat="1" applyFont="1" applyBorder="1" applyAlignment="1" applyProtection="1">
      <alignment horizontal="center" vertical="center"/>
      <protection locked="0"/>
    </xf>
    <xf numFmtId="164" fontId="36" fillId="0" borderId="1" xfId="115" applyNumberFormat="1" applyFont="1" applyBorder="1" applyAlignment="1" applyProtection="1">
      <alignment horizontal="center" vertical="center"/>
    </xf>
    <xf numFmtId="41" fontId="36" fillId="0" borderId="1" xfId="112" applyNumberFormat="1" applyFont="1" applyBorder="1" applyAlignment="1">
      <alignment vertical="center"/>
    </xf>
    <xf numFmtId="41" fontId="36" fillId="0" borderId="1" xfId="115" applyNumberFormat="1" applyFont="1" applyBorder="1" applyAlignment="1">
      <alignment vertical="center"/>
    </xf>
    <xf numFmtId="0" fontId="39" fillId="0" borderId="0" xfId="112" applyFont="1" applyAlignment="1">
      <alignment horizontal="justify" vertical="center"/>
    </xf>
    <xf numFmtId="41" fontId="39" fillId="0" borderId="0" xfId="112" applyNumberFormat="1" applyFont="1" applyAlignment="1">
      <alignment vertical="center"/>
    </xf>
    <xf numFmtId="41" fontId="39" fillId="0" borderId="0" xfId="115" applyNumberFormat="1" applyFont="1" applyBorder="1" applyAlignment="1">
      <alignment vertical="center"/>
    </xf>
    <xf numFmtId="165" fontId="39" fillId="0" borderId="0" xfId="115" applyNumberFormat="1" applyFont="1" applyBorder="1" applyAlignment="1">
      <alignment vertical="center"/>
    </xf>
    <xf numFmtId="43" fontId="39" fillId="0" borderId="0" xfId="115" applyFont="1" applyBorder="1" applyAlignment="1">
      <alignment vertical="center"/>
    </xf>
    <xf numFmtId="0" fontId="39" fillId="0" borderId="0" xfId="112" applyFont="1" applyAlignment="1">
      <alignment vertical="center"/>
    </xf>
    <xf numFmtId="164" fontId="39" fillId="0" borderId="0" xfId="115" applyNumberFormat="1" applyFont="1" applyBorder="1" applyAlignment="1">
      <alignment vertical="center"/>
    </xf>
    <xf numFmtId="0" fontId="45" fillId="0" borderId="0" xfId="112" applyFont="1"/>
    <xf numFmtId="0" fontId="48" fillId="0" borderId="0" xfId="112" applyFont="1" applyAlignment="1">
      <alignment horizontal="left" vertical="top"/>
    </xf>
    <xf numFmtId="0" fontId="43" fillId="0" borderId="0" xfId="112" applyFont="1" applyAlignment="1">
      <alignment horizontal="left" vertical="top"/>
    </xf>
    <xf numFmtId="0" fontId="44" fillId="0" borderId="0" xfId="112" applyFont="1" applyAlignment="1">
      <alignment horizontal="left" vertical="top"/>
    </xf>
    <xf numFmtId="0" fontId="43" fillId="0" borderId="0" xfId="112" applyFont="1" applyAlignment="1">
      <alignment horizontal="left" vertical="top" indent="9"/>
    </xf>
    <xf numFmtId="11" fontId="34" fillId="0" borderId="0" xfId="112" applyNumberFormat="1" applyFont="1"/>
    <xf numFmtId="0" fontId="58" fillId="35" borderId="15" xfId="112" applyFont="1" applyFill="1" applyBorder="1" applyAlignment="1">
      <alignment horizontal="center" vertical="center" wrapText="1"/>
    </xf>
    <xf numFmtId="0" fontId="58" fillId="35" borderId="23" xfId="108" applyFont="1" applyFill="1" applyBorder="1" applyAlignment="1" applyProtection="1">
      <alignment horizontal="center" vertical="center" wrapText="1"/>
      <protection locked="0"/>
    </xf>
    <xf numFmtId="0" fontId="58" fillId="35" borderId="66" xfId="0" applyFont="1" applyFill="1" applyBorder="1" applyAlignment="1">
      <alignment horizontal="center" vertical="center" wrapText="1"/>
    </xf>
    <xf numFmtId="0" fontId="65" fillId="35" borderId="23" xfId="7" applyFont="1" applyFill="1" applyBorder="1" applyAlignment="1">
      <alignment horizontal="center" vertical="center" wrapText="1"/>
    </xf>
    <xf numFmtId="0" fontId="82" fillId="0" borderId="0" xfId="0" applyFont="1" applyAlignment="1">
      <alignment horizontal="center"/>
    </xf>
    <xf numFmtId="2" fontId="83" fillId="0" borderId="0" xfId="0" applyNumberFormat="1" applyFont="1"/>
    <xf numFmtId="0" fontId="83" fillId="0" borderId="0" xfId="0" applyFont="1"/>
    <xf numFmtId="0" fontId="95" fillId="0" borderId="0" xfId="0" applyFont="1"/>
    <xf numFmtId="0" fontId="96" fillId="0" borderId="0" xfId="0" applyFont="1" applyAlignment="1">
      <alignment horizontal="left" vertical="top"/>
    </xf>
    <xf numFmtId="0" fontId="96" fillId="0" borderId="0" xfId="0" applyFont="1" applyAlignment="1">
      <alignment horizontal="center" vertical="top"/>
    </xf>
    <xf numFmtId="0" fontId="97" fillId="0" borderId="0" xfId="0" applyFont="1" applyAlignment="1">
      <alignment horizontal="left" vertical="top" indent="9"/>
    </xf>
    <xf numFmtId="0" fontId="97" fillId="0" borderId="0" xfId="0" applyFont="1" applyAlignment="1">
      <alignment horizontal="center" vertical="top"/>
    </xf>
    <xf numFmtId="0" fontId="36" fillId="0" borderId="0" xfId="0" applyFont="1"/>
    <xf numFmtId="0" fontId="65" fillId="35" borderId="30" xfId="0" applyFont="1" applyFill="1" applyBorder="1" applyAlignment="1">
      <alignment horizontal="center" vertical="center" wrapText="1"/>
    </xf>
    <xf numFmtId="0" fontId="37" fillId="0" borderId="0" xfId="0" applyFont="1" applyAlignment="1">
      <alignment horizontal="justify" vertical="center"/>
    </xf>
    <xf numFmtId="172" fontId="83" fillId="0" borderId="16" xfId="0" applyNumberFormat="1" applyFont="1" applyBorder="1" applyAlignment="1">
      <alignment horizontal="right" vertical="center"/>
    </xf>
    <xf numFmtId="172" fontId="83" fillId="0" borderId="16" xfId="0" applyNumberFormat="1" applyFont="1" applyBorder="1" applyAlignment="1">
      <alignment horizontal="center" vertical="center"/>
    </xf>
    <xf numFmtId="1" fontId="83" fillId="0" borderId="16" xfId="0" applyNumberFormat="1" applyFont="1" applyBorder="1" applyAlignment="1">
      <alignment horizontal="center" vertical="center"/>
    </xf>
    <xf numFmtId="0" fontId="62" fillId="0" borderId="0" xfId="0" applyFont="1" applyAlignment="1">
      <alignment horizontal="justify" vertical="center"/>
    </xf>
    <xf numFmtId="172" fontId="83" fillId="0" borderId="16" xfId="0" applyNumberFormat="1" applyFont="1" applyBorder="1" applyAlignment="1">
      <alignment horizontal="right" vertical="center" wrapText="1"/>
    </xf>
    <xf numFmtId="0" fontId="34" fillId="0" borderId="0" xfId="0" applyFont="1" applyAlignment="1">
      <alignment wrapText="1"/>
    </xf>
    <xf numFmtId="1" fontId="34" fillId="0" borderId="0" xfId="0" applyNumberFormat="1" applyFont="1"/>
    <xf numFmtId="0" fontId="44" fillId="0" borderId="0" xfId="0" applyFont="1" applyAlignment="1">
      <alignment horizontal="left" vertical="top" wrapText="1"/>
    </xf>
    <xf numFmtId="1" fontId="44" fillId="0" borderId="0" xfId="0" applyNumberFormat="1" applyFont="1" applyAlignment="1">
      <alignment vertical="top"/>
    </xf>
    <xf numFmtId="0" fontId="43" fillId="0" borderId="0" xfId="0" applyFont="1" applyAlignment="1">
      <alignment horizontal="left" vertical="top" wrapText="1"/>
    </xf>
    <xf numFmtId="1" fontId="43" fillId="0" borderId="0" xfId="0" applyNumberFormat="1" applyFont="1" applyAlignment="1">
      <alignment vertical="top"/>
    </xf>
    <xf numFmtId="49" fontId="60" fillId="0" borderId="0" xfId="0" applyNumberFormat="1" applyFont="1"/>
    <xf numFmtId="49" fontId="82" fillId="0" borderId="0" xfId="0" applyNumberFormat="1" applyFont="1" applyAlignment="1">
      <alignment horizontal="center"/>
    </xf>
    <xf numFmtId="49" fontId="83" fillId="0" borderId="0" xfId="0" applyNumberFormat="1" applyFont="1"/>
    <xf numFmtId="49" fontId="58" fillId="35" borderId="15" xfId="0" applyNumberFormat="1" applyFont="1" applyFill="1" applyBorder="1" applyAlignment="1">
      <alignment horizontal="center" vertical="center" wrapText="1"/>
    </xf>
    <xf numFmtId="49" fontId="95" fillId="0" borderId="0" xfId="0" applyNumberFormat="1" applyFont="1"/>
    <xf numFmtId="49" fontId="96" fillId="0" borderId="0" xfId="0" applyNumberFormat="1" applyFont="1" applyAlignment="1">
      <alignment horizontal="left" vertical="top"/>
    </xf>
    <xf numFmtId="49" fontId="96" fillId="0" borderId="0" xfId="0" applyNumberFormat="1" applyFont="1" applyAlignment="1">
      <alignment horizontal="center" vertical="top"/>
    </xf>
    <xf numFmtId="49" fontId="97" fillId="0" borderId="0" xfId="0" applyNumberFormat="1" applyFont="1" applyAlignment="1">
      <alignment horizontal="left" vertical="top" indent="9"/>
    </xf>
    <xf numFmtId="49" fontId="97" fillId="0" borderId="0" xfId="0" applyNumberFormat="1" applyFont="1" applyAlignment="1">
      <alignment horizontal="center" vertical="top"/>
    </xf>
    <xf numFmtId="0" fontId="58" fillId="35" borderId="46" xfId="0" applyFont="1" applyFill="1" applyBorder="1" applyAlignment="1">
      <alignment vertical="center"/>
    </xf>
    <xf numFmtId="0" fontId="34" fillId="0" borderId="0" xfId="112" applyFont="1" applyAlignment="1">
      <alignment horizontal="center" vertical="center"/>
    </xf>
    <xf numFmtId="0" fontId="38" fillId="34" borderId="0" xfId="109" applyFont="1" applyFill="1" applyAlignment="1">
      <alignment horizontal="center" vertical="center"/>
    </xf>
    <xf numFmtId="0" fontId="47" fillId="0" borderId="0" xfId="109" applyFont="1" applyAlignment="1">
      <alignment horizontal="center" vertical="center"/>
    </xf>
    <xf numFmtId="172" fontId="90" fillId="0" borderId="16" xfId="118" quotePrefix="1" applyNumberFormat="1" applyFont="1" applyFill="1" applyBorder="1" applyAlignment="1">
      <alignment horizontal="center" vertical="center" wrapText="1"/>
    </xf>
    <xf numFmtId="0" fontId="83" fillId="0" borderId="27" xfId="0" applyFont="1" applyBorder="1" applyAlignment="1">
      <alignment horizontal="justify" vertical="top"/>
    </xf>
    <xf numFmtId="0" fontId="83" fillId="0" borderId="36" xfId="0" applyFont="1" applyBorder="1" applyAlignment="1">
      <alignment horizontal="justify" vertical="top"/>
    </xf>
    <xf numFmtId="0" fontId="83" fillId="0" borderId="36" xfId="0" applyFont="1" applyBorder="1" applyAlignment="1">
      <alignment horizontal="justify" vertical="center"/>
    </xf>
    <xf numFmtId="0" fontId="82" fillId="0" borderId="27" xfId="0" applyFont="1" applyBorder="1" applyAlignment="1">
      <alignment horizontal="center"/>
    </xf>
    <xf numFmtId="0" fontId="82" fillId="0" borderId="36" xfId="0" applyFont="1" applyBorder="1" applyAlignment="1">
      <alignment horizontal="center"/>
    </xf>
    <xf numFmtId="0" fontId="83" fillId="0" borderId="27" xfId="0" applyFont="1" applyBorder="1"/>
    <xf numFmtId="0" fontId="83" fillId="0" borderId="36" xfId="0" applyFont="1" applyBorder="1"/>
    <xf numFmtId="0" fontId="83" fillId="0" borderId="17" xfId="0" applyFont="1" applyBorder="1"/>
    <xf numFmtId="0" fontId="83" fillId="0" borderId="45" xfId="0" applyFont="1" applyBorder="1"/>
    <xf numFmtId="0" fontId="83" fillId="0" borderId="16" xfId="108" applyFont="1" applyBorder="1" applyAlignment="1">
      <alignment horizontal="center" vertical="center"/>
    </xf>
    <xf numFmtId="0" fontId="83" fillId="0" borderId="16" xfId="0" applyFont="1" applyBorder="1" applyAlignment="1">
      <alignment vertical="center" wrapText="1"/>
    </xf>
    <xf numFmtId="0" fontId="83" fillId="0" borderId="16" xfId="0" applyFont="1" applyBorder="1" applyAlignment="1">
      <alignment horizontal="center" vertical="center" wrapText="1"/>
    </xf>
    <xf numFmtId="172" fontId="83" fillId="0" borderId="16" xfId="0" applyNumberFormat="1" applyFont="1" applyBorder="1" applyAlignment="1">
      <alignment horizontal="justify" vertical="center" wrapText="1"/>
    </xf>
    <xf numFmtId="49" fontId="83" fillId="0" borderId="16" xfId="0" quotePrefix="1" applyNumberFormat="1" applyFont="1" applyBorder="1" applyAlignment="1" applyProtection="1">
      <alignment vertical="top"/>
      <protection locked="0"/>
    </xf>
    <xf numFmtId="43" fontId="83" fillId="0" borderId="16" xfId="115" quotePrefix="1" applyFont="1" applyBorder="1" applyAlignment="1" applyProtection="1">
      <alignment vertical="top"/>
      <protection locked="0"/>
    </xf>
    <xf numFmtId="43" fontId="83" fillId="0" borderId="16" xfId="115" quotePrefix="1" applyFont="1" applyBorder="1" applyAlignment="1" applyProtection="1">
      <alignment vertical="center"/>
      <protection locked="0"/>
    </xf>
    <xf numFmtId="0" fontId="83" fillId="0" borderId="16" xfId="0" quotePrefix="1" applyFont="1" applyBorder="1" applyAlignment="1" applyProtection="1">
      <alignment vertical="top"/>
      <protection locked="0"/>
    </xf>
    <xf numFmtId="0" fontId="91" fillId="0" borderId="16" xfId="108" applyFont="1" applyBorder="1" applyAlignment="1" applyProtection="1">
      <alignment horizontal="center" vertical="center" wrapText="1"/>
      <protection locked="0"/>
    </xf>
    <xf numFmtId="0" fontId="83" fillId="0" borderId="16" xfId="0" quotePrefix="1" applyFont="1" applyBorder="1" applyAlignment="1">
      <alignment horizontal="center" vertical="center"/>
    </xf>
    <xf numFmtId="43" fontId="83" fillId="0" borderId="16" xfId="0" quotePrefix="1" applyNumberFormat="1" applyFont="1" applyBorder="1" applyAlignment="1">
      <alignment horizontal="center" vertical="center"/>
    </xf>
    <xf numFmtId="0" fontId="83" fillId="0" borderId="16" xfId="0" quotePrefix="1" applyFont="1" applyBorder="1" applyAlignment="1">
      <alignment horizontal="justify" vertical="center"/>
    </xf>
    <xf numFmtId="43" fontId="83" fillId="0" borderId="16" xfId="0" applyNumberFormat="1" applyFont="1" applyBorder="1" applyAlignment="1">
      <alignment horizontal="justify" vertical="center"/>
    </xf>
    <xf numFmtId="43" fontId="83" fillId="0" borderId="16" xfId="0" applyNumberFormat="1" applyFont="1" applyBorder="1" applyAlignment="1">
      <alignment horizontal="justify"/>
    </xf>
    <xf numFmtId="0" fontId="83" fillId="0" borderId="27" xfId="0" quotePrefix="1" applyFont="1" applyBorder="1" applyAlignment="1">
      <alignment horizontal="center" vertical="center"/>
    </xf>
    <xf numFmtId="43" fontId="83" fillId="0" borderId="16" xfId="4" applyFont="1" applyBorder="1" applyAlignment="1">
      <alignment horizontal="justify" vertical="center" wrapText="1"/>
    </xf>
    <xf numFmtId="0" fontId="83" fillId="0" borderId="16" xfId="6" applyFont="1" applyBorder="1" applyAlignment="1">
      <alignment horizontal="center" vertical="center" wrapText="1"/>
    </xf>
    <xf numFmtId="43" fontId="83" fillId="0" borderId="16" xfId="4" applyFont="1" applyBorder="1" applyAlignment="1">
      <alignment horizontal="center" vertical="center" wrapText="1"/>
    </xf>
    <xf numFmtId="0" fontId="83" fillId="0" borderId="24" xfId="7" applyFont="1" applyBorder="1" applyAlignment="1">
      <alignment vertical="center"/>
    </xf>
    <xf numFmtId="0" fontId="83" fillId="0" borderId="44" xfId="7" applyFont="1" applyBorder="1" applyAlignment="1">
      <alignment vertical="center"/>
    </xf>
    <xf numFmtId="0" fontId="83" fillId="0" borderId="44" xfId="7" applyFont="1" applyBorder="1" applyAlignment="1">
      <alignment horizontal="justify" vertical="center"/>
    </xf>
    <xf numFmtId="164" fontId="83" fillId="0" borderId="24" xfId="1" applyNumberFormat="1" applyFont="1" applyFill="1" applyBorder="1" applyAlignment="1">
      <alignment horizontal="center" vertical="center"/>
    </xf>
    <xf numFmtId="41" fontId="83" fillId="0" borderId="44" xfId="7" applyNumberFormat="1" applyFont="1" applyBorder="1" applyAlignment="1">
      <alignment horizontal="center" vertical="center"/>
    </xf>
    <xf numFmtId="41" fontId="83" fillId="0" borderId="0" xfId="7" applyNumberFormat="1" applyFont="1" applyAlignment="1">
      <alignment horizontal="center" vertical="center"/>
    </xf>
    <xf numFmtId="41" fontId="83" fillId="0" borderId="24" xfId="7" applyNumberFormat="1" applyFont="1" applyBorder="1" applyAlignment="1">
      <alignment horizontal="center" vertical="center"/>
    </xf>
    <xf numFmtId="164" fontId="83" fillId="0" borderId="44" xfId="1" applyNumberFormat="1" applyFont="1" applyBorder="1" applyAlignment="1">
      <alignment horizontal="center" vertical="center"/>
    </xf>
    <xf numFmtId="0" fontId="83" fillId="0" borderId="27" xfId="7" applyFont="1" applyBorder="1" applyAlignment="1">
      <alignment vertical="center"/>
    </xf>
    <xf numFmtId="0" fontId="83" fillId="0" borderId="36" xfId="7" applyFont="1" applyBorder="1" applyAlignment="1">
      <alignment vertical="center"/>
    </xf>
    <xf numFmtId="0" fontId="83" fillId="0" borderId="36" xfId="7" applyFont="1" applyBorder="1" applyAlignment="1">
      <alignment horizontal="justify" vertical="center"/>
    </xf>
    <xf numFmtId="164" fontId="83" fillId="0" borderId="27" xfId="1" applyNumberFormat="1" applyFont="1" applyFill="1" applyBorder="1" applyAlignment="1">
      <alignment vertical="center"/>
    </xf>
    <xf numFmtId="43" fontId="83" fillId="0" borderId="36" xfId="1" applyFont="1" applyFill="1" applyBorder="1" applyAlignment="1">
      <alignment horizontal="center" vertical="center"/>
    </xf>
    <xf numFmtId="43" fontId="83" fillId="0" borderId="0" xfId="1" applyFont="1" applyFill="1" applyBorder="1" applyAlignment="1">
      <alignment horizontal="center" vertical="center"/>
    </xf>
    <xf numFmtId="43" fontId="83" fillId="0" borderId="27" xfId="1" applyFont="1" applyFill="1" applyBorder="1" applyAlignment="1">
      <alignment horizontal="center" vertical="center"/>
    </xf>
    <xf numFmtId="43" fontId="83" fillId="0" borderId="36" xfId="1" applyFont="1" applyFill="1" applyBorder="1" applyAlignment="1">
      <alignment vertical="center"/>
    </xf>
    <xf numFmtId="164" fontId="83" fillId="0" borderId="36" xfId="1" applyNumberFormat="1" applyFont="1" applyBorder="1" applyAlignment="1">
      <alignment horizontal="center" vertical="center"/>
    </xf>
    <xf numFmtId="164" fontId="83" fillId="0" borderId="27" xfId="1" applyNumberFormat="1" applyFont="1" applyBorder="1" applyAlignment="1">
      <alignment horizontal="center" vertical="center"/>
    </xf>
    <xf numFmtId="43" fontId="83" fillId="0" borderId="36" xfId="7" quotePrefix="1" applyNumberFormat="1" applyFont="1" applyBorder="1" applyAlignment="1">
      <alignment horizontal="center" vertical="center"/>
    </xf>
    <xf numFmtId="43" fontId="83" fillId="0" borderId="0" xfId="7" quotePrefix="1" applyNumberFormat="1" applyFont="1" applyAlignment="1">
      <alignment horizontal="center" vertical="center"/>
    </xf>
    <xf numFmtId="43" fontId="83" fillId="0" borderId="27" xfId="7" quotePrefix="1" applyNumberFormat="1" applyFont="1" applyBorder="1" applyAlignment="1">
      <alignment horizontal="center" vertical="center"/>
    </xf>
    <xf numFmtId="0" fontId="83" fillId="0" borderId="36" xfId="7" quotePrefix="1" applyFont="1" applyBorder="1" applyAlignment="1">
      <alignment horizontal="justify" vertical="center"/>
    </xf>
    <xf numFmtId="164" fontId="83" fillId="0" borderId="27" xfId="7" quotePrefix="1" applyNumberFormat="1" applyFont="1" applyBorder="1" applyAlignment="1">
      <alignment horizontal="center" vertical="center"/>
    </xf>
    <xf numFmtId="43" fontId="83" fillId="0" borderId="36" xfId="1" applyFont="1" applyBorder="1" applyAlignment="1">
      <alignment vertical="center"/>
    </xf>
    <xf numFmtId="43" fontId="83" fillId="0" borderId="0" xfId="1" applyFont="1" applyBorder="1" applyAlignment="1">
      <alignment vertical="center"/>
    </xf>
    <xf numFmtId="43" fontId="83" fillId="0" borderId="27" xfId="1" applyFont="1" applyBorder="1" applyAlignment="1">
      <alignment vertical="center"/>
    </xf>
    <xf numFmtId="164" fontId="83" fillId="0" borderId="27" xfId="1" applyNumberFormat="1" applyFont="1" applyBorder="1" applyAlignment="1">
      <alignment vertical="center"/>
    </xf>
    <xf numFmtId="0" fontId="82" fillId="0" borderId="36" xfId="7" applyFont="1" applyBorder="1" applyAlignment="1">
      <alignment horizontal="center" vertical="center"/>
    </xf>
    <xf numFmtId="165" fontId="83" fillId="0" borderId="27" xfId="1" applyNumberFormat="1" applyFont="1" applyBorder="1" applyAlignment="1">
      <alignment vertical="center"/>
    </xf>
    <xf numFmtId="43" fontId="82" fillId="0" borderId="36" xfId="1" applyFont="1" applyBorder="1" applyAlignment="1">
      <alignment vertical="center"/>
    </xf>
    <xf numFmtId="43" fontId="82" fillId="0" borderId="36" xfId="1" applyFont="1" applyFill="1" applyBorder="1" applyAlignment="1">
      <alignment vertical="center"/>
    </xf>
    <xf numFmtId="43" fontId="82" fillId="0" borderId="0" xfId="1" applyFont="1" applyBorder="1" applyAlignment="1">
      <alignment vertical="center"/>
    </xf>
    <xf numFmtId="43" fontId="82" fillId="0" borderId="27" xfId="1" applyFont="1" applyBorder="1" applyAlignment="1">
      <alignment vertical="center"/>
    </xf>
    <xf numFmtId="0" fontId="91" fillId="0" borderId="17" xfId="7" applyFont="1" applyBorder="1" applyAlignment="1">
      <alignment vertical="center"/>
    </xf>
    <xf numFmtId="0" fontId="91" fillId="0" borderId="45" xfId="7" applyFont="1" applyBorder="1" applyAlignment="1">
      <alignment vertical="center"/>
    </xf>
    <xf numFmtId="165" fontId="91" fillId="0" borderId="17" xfId="1" applyNumberFormat="1" applyFont="1" applyBorder="1" applyAlignment="1">
      <alignment vertical="center"/>
    </xf>
    <xf numFmtId="43" fontId="91" fillId="0" borderId="45" xfId="1" applyFont="1" applyBorder="1" applyAlignment="1">
      <alignment vertical="center"/>
    </xf>
    <xf numFmtId="43" fontId="91" fillId="0" borderId="45" xfId="1" applyFont="1" applyFill="1" applyBorder="1" applyAlignment="1">
      <alignment vertical="center"/>
    </xf>
    <xf numFmtId="43" fontId="91" fillId="0" borderId="22" xfId="1" applyFont="1" applyBorder="1" applyAlignment="1">
      <alignment vertical="center"/>
    </xf>
    <xf numFmtId="43" fontId="91" fillId="0" borderId="17" xfId="1" applyFont="1" applyBorder="1" applyAlignment="1">
      <alignment vertical="center"/>
    </xf>
    <xf numFmtId="164" fontId="83" fillId="0" borderId="45" xfId="1" applyNumberFormat="1" applyFont="1" applyBorder="1" applyAlignment="1">
      <alignment horizontal="center" vertical="center"/>
    </xf>
    <xf numFmtId="43" fontId="56" fillId="0" borderId="17" xfId="119" applyFont="1" applyBorder="1" applyAlignment="1">
      <alignment horizontal="center" vertical="center" wrapText="1"/>
    </xf>
    <xf numFmtId="0" fontId="100" fillId="34" borderId="16" xfId="109" applyFont="1" applyFill="1" applyBorder="1" applyAlignment="1">
      <alignment horizontal="center" vertical="center" wrapText="1"/>
    </xf>
    <xf numFmtId="0" fontId="82" fillId="0" borderId="16" xfId="108" quotePrefix="1" applyFont="1" applyBorder="1" applyAlignment="1">
      <alignment horizontal="center" vertical="center"/>
    </xf>
    <xf numFmtId="0" fontId="82" fillId="0" borderId="16" xfId="108" applyFont="1" applyBorder="1" applyAlignment="1">
      <alignment horizontal="center" vertical="center"/>
    </xf>
    <xf numFmtId="0" fontId="82" fillId="0" borderId="16" xfId="108" quotePrefix="1" applyFont="1" applyBorder="1" applyAlignment="1">
      <alignment horizontal="center"/>
    </xf>
    <xf numFmtId="9" fontId="99" fillId="0" borderId="17" xfId="120" applyFont="1" applyBorder="1" applyAlignment="1">
      <alignment horizontal="center" vertical="center" wrapText="1"/>
    </xf>
    <xf numFmtId="0" fontId="83" fillId="0" borderId="16" xfId="0" applyFont="1" applyBorder="1" applyAlignment="1">
      <alignment horizontal="center" vertical="center"/>
    </xf>
    <xf numFmtId="43" fontId="104" fillId="34" borderId="0" xfId="119" applyFont="1" applyFill="1" applyAlignment="1">
      <alignment horizontal="center" vertical="center"/>
    </xf>
    <xf numFmtId="43" fontId="38" fillId="34" borderId="0" xfId="109" applyNumberFormat="1" applyFont="1" applyFill="1" applyAlignment="1">
      <alignment horizontal="center" vertical="center"/>
    </xf>
    <xf numFmtId="49" fontId="83" fillId="0" borderId="16" xfId="110" quotePrefix="1" applyNumberFormat="1" applyFont="1" applyBorder="1" applyAlignment="1">
      <alignment horizontal="justify" vertical="top" wrapText="1"/>
    </xf>
    <xf numFmtId="49" fontId="91" fillId="34" borderId="16" xfId="111" applyNumberFormat="1" applyFont="1" applyFill="1" applyBorder="1" applyAlignment="1">
      <alignment horizontal="justify" vertical="top" wrapText="1"/>
    </xf>
    <xf numFmtId="0" fontId="104" fillId="34" borderId="0" xfId="109" applyFont="1" applyFill="1"/>
    <xf numFmtId="0" fontId="100" fillId="34" borderId="16" xfId="109" applyFont="1" applyFill="1" applyBorder="1" applyAlignment="1">
      <alignment vertical="center" wrapText="1"/>
    </xf>
    <xf numFmtId="172" fontId="100" fillId="34" borderId="16" xfId="118" applyNumberFormat="1" applyFont="1" applyFill="1" applyBorder="1" applyAlignment="1">
      <alignment horizontal="center" vertical="center" wrapText="1"/>
    </xf>
    <xf numFmtId="49" fontId="82" fillId="34" borderId="16" xfId="111" applyNumberFormat="1" applyFont="1" applyFill="1" applyBorder="1" applyAlignment="1">
      <alignment horizontal="justify" vertical="top" wrapText="1"/>
    </xf>
    <xf numFmtId="0" fontId="83" fillId="0" borderId="16" xfId="108" applyFont="1" applyBorder="1" applyAlignment="1" applyProtection="1">
      <alignment horizontal="center" vertical="center" wrapText="1"/>
      <protection locked="0"/>
    </xf>
    <xf numFmtId="0" fontId="83" fillId="0" borderId="16" xfId="0" applyFont="1" applyBorder="1" applyAlignment="1">
      <alignment horizontal="center"/>
    </xf>
    <xf numFmtId="0" fontId="83" fillId="0" borderId="16" xfId="0" applyFont="1" applyBorder="1" applyAlignment="1">
      <alignment horizontal="justify" vertical="center" wrapText="1"/>
    </xf>
    <xf numFmtId="0" fontId="34" fillId="0" borderId="0" xfId="0" applyFont="1" applyAlignment="1">
      <alignment horizontal="left" vertical="center"/>
    </xf>
    <xf numFmtId="0" fontId="83" fillId="0" borderId="27" xfId="0" applyFont="1" applyBorder="1" applyAlignment="1">
      <alignment horizontal="left" vertical="center"/>
    </xf>
    <xf numFmtId="0" fontId="83" fillId="0" borderId="36" xfId="0" applyFont="1" applyBorder="1" applyAlignment="1">
      <alignment horizontal="left" vertical="center"/>
    </xf>
    <xf numFmtId="0" fontId="91" fillId="0" borderId="36" xfId="0" quotePrefix="1" applyFont="1" applyBorder="1" applyAlignment="1">
      <alignment horizontal="left" vertical="center"/>
    </xf>
    <xf numFmtId="0" fontId="61" fillId="0" borderId="0" xfId="0" applyFont="1" applyAlignment="1">
      <alignment horizontal="left" vertical="center"/>
    </xf>
    <xf numFmtId="0" fontId="91" fillId="0" borderId="24" xfId="0" quotePrefix="1" applyFont="1" applyBorder="1" applyAlignment="1">
      <alignment horizontal="left" vertical="center"/>
    </xf>
    <xf numFmtId="0" fontId="91" fillId="0" borderId="44" xfId="0" quotePrefix="1" applyFont="1" applyBorder="1" applyAlignment="1">
      <alignment horizontal="left" vertical="center"/>
    </xf>
    <xf numFmtId="0" fontId="91" fillId="0" borderId="27" xfId="0" quotePrefix="1" applyFont="1" applyBorder="1" applyAlignment="1">
      <alignment horizontal="left" vertical="center"/>
    </xf>
    <xf numFmtId="0" fontId="83" fillId="0" borderId="36" xfId="0" applyFont="1" applyBorder="1" applyAlignment="1">
      <alignment horizontal="left" vertical="center" wrapText="1"/>
    </xf>
    <xf numFmtId="0" fontId="91" fillId="0" borderId="44" xfId="0" quotePrefix="1" applyFont="1" applyBorder="1" applyAlignment="1">
      <alignment horizontal="left" vertical="center" wrapText="1"/>
    </xf>
    <xf numFmtId="0" fontId="91" fillId="0" borderId="36" xfId="0" quotePrefix="1" applyFont="1" applyBorder="1" applyAlignment="1">
      <alignment horizontal="left" vertical="center" wrapText="1"/>
    </xf>
    <xf numFmtId="0" fontId="105" fillId="0" borderId="0" xfId="0" applyFont="1"/>
    <xf numFmtId="0" fontId="106" fillId="0" borderId="0" xfId="0" applyFont="1"/>
    <xf numFmtId="0" fontId="105" fillId="0" borderId="0" xfId="0" applyFont="1" applyAlignment="1">
      <alignment horizontal="left" vertical="center"/>
    </xf>
    <xf numFmtId="49" fontId="34" fillId="0" borderId="0" xfId="0" applyNumberFormat="1" applyFont="1" applyAlignment="1">
      <alignment horizontal="center"/>
    </xf>
    <xf numFmtId="49" fontId="40" fillId="0" borderId="0" xfId="0" applyNumberFormat="1" applyFont="1" applyAlignment="1">
      <alignment horizontal="center"/>
    </xf>
    <xf numFmtId="49" fontId="83" fillId="0" borderId="36" xfId="0" applyNumberFormat="1" applyFont="1" applyBorder="1" applyAlignment="1">
      <alignment horizontal="center" vertical="center"/>
    </xf>
    <xf numFmtId="49" fontId="83" fillId="0" borderId="36" xfId="0" applyNumberFormat="1" applyFont="1" applyBorder="1" applyAlignment="1">
      <alignment horizontal="center"/>
    </xf>
    <xf numFmtId="49" fontId="83" fillId="0" borderId="45" xfId="0" applyNumberFormat="1" applyFont="1" applyBorder="1" applyAlignment="1">
      <alignment horizontal="center"/>
    </xf>
    <xf numFmtId="43" fontId="34" fillId="0" borderId="0" xfId="119" applyFont="1"/>
    <xf numFmtId="43" fontId="40" fillId="0" borderId="0" xfId="119" applyFont="1"/>
    <xf numFmtId="43" fontId="83" fillId="0" borderId="36" xfId="119" applyFont="1" applyBorder="1" applyAlignment="1">
      <alignment horizontal="left" vertical="center"/>
    </xf>
    <xf numFmtId="43" fontId="91" fillId="0" borderId="44" xfId="119" quotePrefix="1" applyFont="1" applyBorder="1" applyAlignment="1">
      <alignment horizontal="left" vertical="center"/>
    </xf>
    <xf numFmtId="43" fontId="91" fillId="0" borderId="36" xfId="119" quotePrefix="1" applyFont="1" applyBorder="1" applyAlignment="1">
      <alignment horizontal="left" vertical="center"/>
    </xf>
    <xf numFmtId="43" fontId="83" fillId="0" borderId="36" xfId="119" applyFont="1" applyBorder="1"/>
    <xf numFmtId="43" fontId="83" fillId="0" borderId="27" xfId="119" applyFont="1" applyBorder="1" applyAlignment="1">
      <alignment horizontal="left" vertical="center"/>
    </xf>
    <xf numFmtId="43" fontId="83" fillId="0" borderId="45" xfId="119" applyFont="1" applyBorder="1"/>
    <xf numFmtId="43" fontId="83" fillId="0" borderId="17" xfId="119" applyFont="1" applyBorder="1" applyAlignment="1">
      <alignment horizontal="left" vertical="center"/>
    </xf>
    <xf numFmtId="43" fontId="44" fillId="0" borderId="0" xfId="119" applyFont="1" applyAlignment="1">
      <alignment vertical="top"/>
    </xf>
    <xf numFmtId="43" fontId="43" fillId="0" borderId="0" xfId="119" applyFont="1" applyAlignment="1">
      <alignment vertical="top"/>
    </xf>
    <xf numFmtId="9" fontId="91" fillId="0" borderId="36" xfId="120" quotePrefix="1" applyFont="1" applyBorder="1" applyAlignment="1">
      <alignment horizontal="center" vertical="center"/>
    </xf>
    <xf numFmtId="9" fontId="91" fillId="0" borderId="27" xfId="120" quotePrefix="1" applyFont="1" applyBorder="1" applyAlignment="1">
      <alignment horizontal="center" vertical="center"/>
    </xf>
    <xf numFmtId="9" fontId="91" fillId="0" borderId="17" xfId="120" quotePrefix="1" applyFont="1" applyBorder="1" applyAlignment="1">
      <alignment horizontal="center" vertical="center"/>
    </xf>
    <xf numFmtId="49" fontId="83" fillId="0" borderId="17" xfId="0" quotePrefix="1" applyNumberFormat="1" applyFont="1" applyBorder="1" applyAlignment="1" applyProtection="1">
      <alignment vertical="top" wrapText="1"/>
      <protection locked="0"/>
    </xf>
    <xf numFmtId="49" fontId="83" fillId="0" borderId="17" xfId="115" quotePrefix="1" applyNumberFormat="1" applyFont="1" applyBorder="1" applyAlignment="1" applyProtection="1">
      <alignment vertical="center" wrapText="1"/>
      <protection locked="0"/>
    </xf>
    <xf numFmtId="49" fontId="83" fillId="0" borderId="16" xfId="0" quotePrefix="1" applyNumberFormat="1" applyFont="1" applyBorder="1" applyAlignment="1" applyProtection="1">
      <alignment vertical="top" wrapText="1"/>
      <protection locked="0"/>
    </xf>
    <xf numFmtId="49" fontId="83" fillId="0" borderId="16" xfId="115" quotePrefix="1" applyNumberFormat="1" applyFont="1" applyBorder="1" applyAlignment="1" applyProtection="1">
      <alignment vertical="center" wrapText="1"/>
      <protection locked="0"/>
    </xf>
    <xf numFmtId="43" fontId="36" fillId="0" borderId="0" xfId="119" applyFont="1" applyAlignment="1">
      <alignment horizontal="center" vertical="center"/>
    </xf>
    <xf numFmtId="43" fontId="58" fillId="35" borderId="23" xfId="119" applyFont="1" applyFill="1" applyBorder="1" applyAlignment="1">
      <alignment horizontal="center" vertical="center"/>
    </xf>
    <xf numFmtId="43" fontId="58" fillId="35" borderId="23" xfId="119" applyFont="1" applyFill="1" applyBorder="1" applyAlignment="1">
      <alignment horizontal="center" vertical="center" wrapText="1"/>
    </xf>
    <xf numFmtId="43" fontId="58" fillId="35" borderId="56" xfId="119" applyFont="1" applyFill="1" applyBorder="1" applyAlignment="1">
      <alignment horizontal="center" vertical="center"/>
    </xf>
    <xf numFmtId="43" fontId="58" fillId="35" borderId="56" xfId="119" applyFont="1" applyFill="1" applyBorder="1" applyAlignment="1">
      <alignment horizontal="center" vertical="center" wrapText="1"/>
    </xf>
    <xf numFmtId="43" fontId="92" fillId="0" borderId="47" xfId="119" applyFont="1" applyBorder="1" applyAlignment="1">
      <alignment horizontal="center" vertical="center"/>
    </xf>
    <xf numFmtId="43" fontId="92" fillId="0" borderId="44" xfId="119" applyFont="1" applyBorder="1" applyAlignment="1">
      <alignment horizontal="center" vertical="center"/>
    </xf>
    <xf numFmtId="43" fontId="82" fillId="0" borderId="0" xfId="119" applyFont="1" applyBorder="1" applyAlignment="1">
      <alignment horizontal="center" vertical="center"/>
    </xf>
    <xf numFmtId="43" fontId="82" fillId="0" borderId="36" xfId="119" applyFont="1" applyBorder="1" applyAlignment="1">
      <alignment horizontal="center" vertical="center"/>
    </xf>
    <xf numFmtId="43" fontId="83" fillId="0" borderId="0" xfId="119" applyFont="1" applyBorder="1" applyAlignment="1">
      <alignment horizontal="center" vertical="center"/>
    </xf>
    <xf numFmtId="43" fontId="83" fillId="0" borderId="36" xfId="119" applyFont="1" applyBorder="1" applyAlignment="1">
      <alignment horizontal="center" vertical="center"/>
    </xf>
    <xf numFmtId="43" fontId="83" fillId="0" borderId="22" xfId="119" applyFont="1" applyBorder="1" applyAlignment="1">
      <alignment horizontal="center" vertical="center"/>
    </xf>
    <xf numFmtId="43" fontId="83" fillId="0" borderId="45" xfId="119" applyFont="1" applyBorder="1" applyAlignment="1">
      <alignment horizontal="center" vertical="center"/>
    </xf>
    <xf numFmtId="0" fontId="83" fillId="0" borderId="16" xfId="119" applyNumberFormat="1" applyFont="1" applyFill="1" applyBorder="1" applyAlignment="1">
      <alignment vertical="center" wrapText="1"/>
    </xf>
    <xf numFmtId="0" fontId="83" fillId="0" borderId="16" xfId="119" applyNumberFormat="1" applyFont="1" applyBorder="1" applyAlignment="1">
      <alignment vertical="center" wrapText="1"/>
    </xf>
    <xf numFmtId="0" fontId="83" fillId="0" borderId="17" xfId="119" applyNumberFormat="1" applyFont="1" applyFill="1" applyBorder="1" applyAlignment="1">
      <alignment vertical="center" wrapText="1"/>
    </xf>
    <xf numFmtId="9" fontId="83" fillId="0" borderId="17" xfId="120" applyFont="1" applyFill="1" applyBorder="1" applyAlignment="1">
      <alignment horizontal="center" vertical="center"/>
    </xf>
    <xf numFmtId="9" fontId="83" fillId="0" borderId="16" xfId="120" applyFont="1" applyFill="1" applyBorder="1" applyAlignment="1">
      <alignment horizontal="center" vertical="center"/>
    </xf>
    <xf numFmtId="49" fontId="83" fillId="0" borderId="16" xfId="119" applyNumberFormat="1" applyFont="1" applyBorder="1" applyAlignment="1">
      <alignment vertical="center" wrapText="1"/>
    </xf>
    <xf numFmtId="49" fontId="83" fillId="0" borderId="27" xfId="0" applyNumberFormat="1" applyFont="1" applyBorder="1" applyAlignment="1">
      <alignment horizontal="justify" vertical="center"/>
    </xf>
    <xf numFmtId="173" fontId="83" fillId="0" borderId="36" xfId="120" applyNumberFormat="1" applyFont="1" applyFill="1" applyBorder="1" applyAlignment="1">
      <alignment horizontal="center" vertical="center"/>
    </xf>
    <xf numFmtId="169" fontId="83" fillId="0" borderId="36" xfId="0" applyNumberFormat="1" applyFont="1" applyBorder="1"/>
    <xf numFmtId="169" fontId="83" fillId="0" borderId="45" xfId="0" applyNumberFormat="1" applyFont="1" applyBorder="1"/>
    <xf numFmtId="0" fontId="76" fillId="0" borderId="0" xfId="0" applyFont="1" applyAlignment="1" applyProtection="1">
      <alignment horizontal="center" vertical="center"/>
      <protection locked="0"/>
    </xf>
    <xf numFmtId="0" fontId="73" fillId="0" borderId="0" xfId="0" applyFont="1" applyAlignment="1">
      <alignment horizontal="center" vertical="center" wrapText="1"/>
    </xf>
    <xf numFmtId="0" fontId="73" fillId="0" borderId="0" xfId="0" applyFont="1" applyAlignment="1">
      <alignment horizontal="center"/>
    </xf>
    <xf numFmtId="0" fontId="73" fillId="0" borderId="0" xfId="0" applyFont="1" applyAlignment="1" applyProtection="1">
      <alignment horizontal="center" vertical="center" wrapText="1"/>
      <protection locked="0"/>
    </xf>
    <xf numFmtId="0" fontId="76" fillId="0" borderId="0" xfId="0" applyFont="1" applyAlignment="1" applyProtection="1">
      <alignment horizontal="right" vertical="center"/>
      <protection locked="0"/>
    </xf>
    <xf numFmtId="0" fontId="73" fillId="0" borderId="0" xfId="0" applyFont="1" applyAlignment="1">
      <alignment horizontal="right"/>
    </xf>
    <xf numFmtId="0" fontId="76" fillId="0" borderId="0" xfId="108" applyFont="1" applyAlignment="1">
      <alignment horizontal="center" vertical="center"/>
    </xf>
    <xf numFmtId="0" fontId="76" fillId="0" borderId="47" xfId="108" applyFont="1" applyBorder="1" applyAlignment="1">
      <alignment horizontal="center" vertical="center"/>
    </xf>
    <xf numFmtId="0" fontId="85" fillId="0" borderId="0" xfId="108" applyFont="1" applyAlignment="1">
      <alignment horizontal="center" vertical="center" wrapText="1"/>
    </xf>
    <xf numFmtId="0" fontId="68" fillId="35" borderId="19" xfId="108" applyFont="1" applyFill="1" applyBorder="1" applyAlignment="1">
      <alignment horizontal="center" vertical="center" wrapText="1"/>
    </xf>
    <xf numFmtId="0" fontId="68" fillId="35" borderId="63" xfId="108" applyFont="1" applyFill="1" applyBorder="1" applyAlignment="1">
      <alignment horizontal="center" vertical="center" wrapText="1"/>
    </xf>
    <xf numFmtId="0" fontId="68" fillId="35" borderId="20" xfId="108" applyFont="1" applyFill="1" applyBorder="1" applyAlignment="1">
      <alignment horizontal="center" vertical="center" wrapText="1"/>
    </xf>
    <xf numFmtId="0" fontId="71" fillId="35" borderId="47" xfId="108" applyFont="1" applyFill="1" applyBorder="1" applyAlignment="1">
      <alignment horizontal="center" vertical="center" wrapText="1"/>
    </xf>
    <xf numFmtId="0" fontId="71" fillId="35" borderId="0" xfId="108" applyFont="1" applyFill="1" applyAlignment="1">
      <alignment horizontal="center" vertical="center" wrapText="1"/>
    </xf>
    <xf numFmtId="0" fontId="71" fillId="35" borderId="22" xfId="108" applyFont="1" applyFill="1" applyBorder="1" applyAlignment="1">
      <alignment horizontal="center" vertical="center" wrapText="1"/>
    </xf>
    <xf numFmtId="0" fontId="81" fillId="0" borderId="50" xfId="108" applyFont="1" applyBorder="1" applyAlignment="1">
      <alignment horizontal="center" vertical="center"/>
    </xf>
    <xf numFmtId="0" fontId="81" fillId="0" borderId="51" xfId="108" applyFont="1" applyBorder="1" applyAlignment="1">
      <alignment horizontal="center" vertical="center"/>
    </xf>
    <xf numFmtId="0" fontId="81" fillId="0" borderId="18" xfId="108" applyFont="1" applyBorder="1" applyAlignment="1">
      <alignment horizontal="center" vertical="center"/>
    </xf>
    <xf numFmtId="0" fontId="71" fillId="35" borderId="23" xfId="108" applyFont="1" applyFill="1" applyBorder="1" applyAlignment="1">
      <alignment horizontal="center" vertical="center" wrapText="1"/>
    </xf>
    <xf numFmtId="0" fontId="71" fillId="35" borderId="64" xfId="108" applyFont="1" applyFill="1" applyBorder="1" applyAlignment="1">
      <alignment horizontal="center" vertical="center" wrapText="1"/>
    </xf>
    <xf numFmtId="0" fontId="71" fillId="35" borderId="56" xfId="108" applyFont="1" applyFill="1" applyBorder="1" applyAlignment="1">
      <alignment horizontal="center" vertical="center" wrapText="1"/>
    </xf>
    <xf numFmtId="0" fontId="71" fillId="35" borderId="61" xfId="108" applyFont="1" applyFill="1" applyBorder="1" applyAlignment="1">
      <alignment horizontal="center" vertical="center" wrapText="1"/>
    </xf>
    <xf numFmtId="0" fontId="71" fillId="35" borderId="53" xfId="108" applyFont="1" applyFill="1" applyBorder="1" applyAlignment="1">
      <alignment horizontal="center" vertical="center" wrapText="1"/>
    </xf>
    <xf numFmtId="0" fontId="71" fillId="35" borderId="54" xfId="108" applyFont="1" applyFill="1" applyBorder="1" applyAlignment="1">
      <alignment horizontal="center" vertical="center" wrapText="1"/>
    </xf>
    <xf numFmtId="0" fontId="87" fillId="0" borderId="16" xfId="0" applyFont="1" applyBorder="1" applyAlignment="1">
      <alignment horizontal="center" vertical="center"/>
    </xf>
    <xf numFmtId="0" fontId="54" fillId="0" borderId="0" xfId="0" applyFont="1" applyAlignment="1">
      <alignment horizontal="center"/>
    </xf>
    <xf numFmtId="0" fontId="98" fillId="0" borderId="16" xfId="0" applyFont="1" applyBorder="1" applyAlignment="1">
      <alignment horizontal="center" vertical="center"/>
    </xf>
    <xf numFmtId="0" fontId="69" fillId="35" borderId="25" xfId="0" applyFont="1" applyFill="1" applyBorder="1" applyAlignment="1">
      <alignment horizontal="left" vertical="center"/>
    </xf>
    <xf numFmtId="0" fontId="69" fillId="35" borderId="26" xfId="0" applyFont="1" applyFill="1" applyBorder="1" applyAlignment="1">
      <alignment horizontal="left" vertical="center"/>
    </xf>
    <xf numFmtId="0" fontId="69" fillId="35" borderId="31" xfId="0" applyFont="1" applyFill="1" applyBorder="1" applyAlignment="1">
      <alignment horizontal="left" vertical="center"/>
    </xf>
    <xf numFmtId="0" fontId="69" fillId="35" borderId="32" xfId="0" applyFont="1" applyFill="1" applyBorder="1" applyAlignment="1">
      <alignment horizontal="left" vertical="center"/>
    </xf>
    <xf numFmtId="0" fontId="88" fillId="0" borderId="16" xfId="0" applyFont="1" applyBorder="1" applyAlignment="1">
      <alignment horizontal="center" vertical="center"/>
    </xf>
    <xf numFmtId="0" fontId="70" fillId="35" borderId="34" xfId="0" applyFont="1" applyFill="1" applyBorder="1" applyAlignment="1">
      <alignment horizontal="center" vertical="center" wrapText="1"/>
    </xf>
    <xf numFmtId="0" fontId="70" fillId="35" borderId="35" xfId="0" applyFont="1" applyFill="1" applyBorder="1" applyAlignment="1">
      <alignment horizontal="center" vertical="center" wrapText="1"/>
    </xf>
    <xf numFmtId="0" fontId="84" fillId="0" borderId="46" xfId="0" applyFont="1" applyBorder="1" applyAlignment="1" applyProtection="1">
      <alignment horizontal="justify" vertical="center" wrapText="1"/>
      <protection locked="0"/>
    </xf>
    <xf numFmtId="0" fontId="84" fillId="0" borderId="44" xfId="0" applyFont="1" applyBorder="1" applyAlignment="1" applyProtection="1">
      <alignment horizontal="justify" vertical="center" wrapText="1"/>
      <protection locked="0"/>
    </xf>
    <xf numFmtId="0" fontId="84" fillId="0" borderId="48" xfId="0" applyFont="1" applyBorder="1" applyAlignment="1" applyProtection="1">
      <alignment horizontal="justify" vertical="center" wrapText="1"/>
      <protection locked="0"/>
    </xf>
    <xf numFmtId="0" fontId="84" fillId="0" borderId="36" xfId="0" applyFont="1" applyBorder="1" applyAlignment="1" applyProtection="1">
      <alignment horizontal="justify" vertical="center" wrapText="1"/>
      <protection locked="0"/>
    </xf>
    <xf numFmtId="0" fontId="84" fillId="0" borderId="49" xfId="0" applyFont="1" applyBorder="1" applyAlignment="1" applyProtection="1">
      <alignment horizontal="justify" vertical="center" wrapText="1"/>
      <protection locked="0"/>
    </xf>
    <xf numFmtId="0" fontId="84" fillId="0" borderId="45" xfId="0" applyFont="1" applyBorder="1" applyAlignment="1" applyProtection="1">
      <alignment horizontal="justify" vertical="center" wrapText="1"/>
      <protection locked="0"/>
    </xf>
    <xf numFmtId="171" fontId="84" fillId="0" borderId="24" xfId="0" applyNumberFormat="1" applyFont="1" applyBorder="1" applyAlignment="1">
      <alignment horizontal="center" vertical="center" wrapText="1"/>
    </xf>
    <xf numFmtId="171" fontId="84" fillId="0" borderId="27" xfId="0" applyNumberFormat="1" applyFont="1" applyBorder="1" applyAlignment="1">
      <alignment horizontal="center" vertical="center" wrapText="1"/>
    </xf>
    <xf numFmtId="0" fontId="86" fillId="0" borderId="24" xfId="0" applyFont="1" applyBorder="1" applyAlignment="1">
      <alignment horizontal="center" vertical="center"/>
    </xf>
    <xf numFmtId="0" fontId="86" fillId="0" borderId="27" xfId="0" applyFont="1" applyBorder="1" applyAlignment="1">
      <alignment horizontal="center" vertical="center"/>
    </xf>
    <xf numFmtId="171" fontId="84" fillId="0" borderId="17" xfId="0" applyNumberFormat="1" applyFont="1" applyBorder="1" applyAlignment="1">
      <alignment horizontal="center" vertical="center" wrapText="1"/>
    </xf>
    <xf numFmtId="0" fontId="86" fillId="0" borderId="24" xfId="0" applyFont="1" applyBorder="1" applyAlignment="1">
      <alignment horizontal="center" vertical="center" wrapText="1"/>
    </xf>
    <xf numFmtId="0" fontId="86" fillId="0" borderId="27" xfId="0" applyFont="1" applyBorder="1" applyAlignment="1">
      <alignment horizontal="center" vertical="center" wrapText="1"/>
    </xf>
    <xf numFmtId="0" fontId="86" fillId="0" borderId="17" xfId="0" applyFont="1" applyBorder="1" applyAlignment="1">
      <alignment horizontal="center" vertical="center" wrapText="1"/>
    </xf>
    <xf numFmtId="0" fontId="101" fillId="38" borderId="16" xfId="0" applyFont="1" applyFill="1" applyBorder="1" applyAlignment="1">
      <alignment horizontal="center" vertical="top"/>
    </xf>
    <xf numFmtId="0" fontId="101" fillId="38" borderId="16" xfId="0" applyFont="1" applyFill="1" applyBorder="1" applyAlignment="1">
      <alignment horizontal="center" vertical="center"/>
    </xf>
    <xf numFmtId="4" fontId="83" fillId="0" borderId="16" xfId="0" applyNumberFormat="1" applyFont="1" applyBorder="1" applyAlignment="1">
      <alignment horizontal="center" vertical="center"/>
    </xf>
    <xf numFmtId="4" fontId="83" fillId="0" borderId="16" xfId="0" applyNumberFormat="1" applyFont="1" applyBorder="1" applyAlignment="1" applyProtection="1">
      <alignment horizontal="center" vertical="center"/>
      <protection locked="0"/>
    </xf>
    <xf numFmtId="4" fontId="83" fillId="0" borderId="17" xfId="0" applyNumberFormat="1" applyFont="1" applyBorder="1" applyAlignment="1">
      <alignment horizontal="center" vertical="center"/>
    </xf>
    <xf numFmtId="0" fontId="82" fillId="0" borderId="16" xfId="0" applyFont="1" applyBorder="1" applyAlignment="1">
      <alignment horizontal="center" vertical="center"/>
    </xf>
    <xf numFmtId="0" fontId="82" fillId="0" borderId="16" xfId="0" applyFont="1" applyBorder="1" applyAlignment="1">
      <alignment horizontal="center" vertical="center" wrapText="1"/>
    </xf>
    <xf numFmtId="0" fontId="82" fillId="0" borderId="17" xfId="0" applyFont="1" applyBorder="1" applyAlignment="1">
      <alignment horizontal="center" vertical="center" wrapText="1"/>
    </xf>
    <xf numFmtId="0" fontId="82" fillId="0" borderId="24" xfId="0" applyFont="1" applyBorder="1" applyAlignment="1">
      <alignment horizontal="center" vertical="center"/>
    </xf>
    <xf numFmtId="4" fontId="83" fillId="0" borderId="24" xfId="0" applyNumberFormat="1" applyFont="1" applyBorder="1" applyAlignment="1">
      <alignment horizontal="center" vertical="center"/>
    </xf>
    <xf numFmtId="0" fontId="71" fillId="35" borderId="15" xfId="0" applyFont="1" applyFill="1" applyBorder="1" applyAlignment="1">
      <alignment horizontal="center" vertical="center" wrapText="1"/>
    </xf>
    <xf numFmtId="0" fontId="58" fillId="35" borderId="37" xfId="0" applyFont="1" applyFill="1" applyBorder="1" applyAlignment="1">
      <alignment horizontal="center" vertical="center" wrapText="1"/>
    </xf>
    <xf numFmtId="0" fontId="58" fillId="35" borderId="37" xfId="0" applyFont="1" applyFill="1" applyBorder="1" applyAlignment="1">
      <alignment horizontal="center" vertical="center"/>
    </xf>
    <xf numFmtId="0" fontId="58" fillId="35" borderId="19" xfId="0" applyFont="1" applyFill="1" applyBorder="1" applyAlignment="1">
      <alignment horizontal="left" vertical="top"/>
    </xf>
    <xf numFmtId="0" fontId="58" fillId="35" borderId="20" xfId="0" applyFont="1" applyFill="1" applyBorder="1" applyAlignment="1">
      <alignment horizontal="left" vertical="top"/>
    </xf>
    <xf numFmtId="0" fontId="58" fillId="35" borderId="60" xfId="0" applyFont="1" applyFill="1" applyBorder="1" applyAlignment="1">
      <alignment horizontal="left" vertical="top"/>
    </xf>
    <xf numFmtId="0" fontId="58" fillId="35" borderId="19" xfId="0" applyFont="1" applyFill="1" applyBorder="1" applyAlignment="1">
      <alignment horizontal="left" vertical="center"/>
    </xf>
    <xf numFmtId="0" fontId="58" fillId="35" borderId="20" xfId="0" applyFont="1" applyFill="1" applyBorder="1" applyAlignment="1">
      <alignment horizontal="left" vertical="center"/>
    </xf>
    <xf numFmtId="0" fontId="58" fillId="35" borderId="60" xfId="0" applyFont="1" applyFill="1" applyBorder="1" applyAlignment="1">
      <alignment horizontal="left" vertical="center"/>
    </xf>
    <xf numFmtId="165" fontId="58" fillId="35" borderId="62" xfId="119" applyNumberFormat="1" applyFont="1" applyFill="1" applyBorder="1" applyAlignment="1">
      <alignment horizontal="center" vertical="center" wrapText="1"/>
    </xf>
    <xf numFmtId="165" fontId="58" fillId="35" borderId="64" xfId="119" applyNumberFormat="1" applyFont="1" applyFill="1" applyBorder="1" applyAlignment="1">
      <alignment horizontal="center" vertical="center" wrapText="1"/>
    </xf>
    <xf numFmtId="165" fontId="58" fillId="35" borderId="56" xfId="119" applyNumberFormat="1" applyFont="1" applyFill="1" applyBorder="1" applyAlignment="1">
      <alignment horizontal="center" vertical="center" wrapText="1"/>
    </xf>
    <xf numFmtId="0" fontId="58" fillId="35" borderId="31" xfId="0" applyFont="1" applyFill="1" applyBorder="1" applyAlignment="1">
      <alignment horizontal="center" vertical="center" wrapText="1"/>
    </xf>
    <xf numFmtId="0" fontId="58" fillId="35" borderId="25" xfId="0" applyFont="1" applyFill="1" applyBorder="1" applyAlignment="1">
      <alignment horizontal="center" vertical="center" wrapText="1"/>
    </xf>
    <xf numFmtId="0" fontId="58" fillId="35" borderId="28" xfId="0" applyFont="1" applyFill="1" applyBorder="1" applyAlignment="1">
      <alignment horizontal="center" vertical="center" wrapText="1"/>
    </xf>
    <xf numFmtId="0" fontId="58" fillId="35" borderId="30" xfId="0" applyFont="1" applyFill="1" applyBorder="1" applyAlignment="1">
      <alignment horizontal="center" vertical="center"/>
    </xf>
    <xf numFmtId="0" fontId="58" fillId="35" borderId="62" xfId="0" applyFont="1" applyFill="1" applyBorder="1" applyAlignment="1">
      <alignment horizontal="left" vertical="center" wrapText="1"/>
    </xf>
    <xf numFmtId="0" fontId="58" fillId="35" borderId="56" xfId="0" applyFont="1" applyFill="1" applyBorder="1" applyAlignment="1">
      <alignment horizontal="left" vertical="center" wrapText="1"/>
    </xf>
    <xf numFmtId="0" fontId="58" fillId="35" borderId="38" xfId="0" applyFont="1" applyFill="1" applyBorder="1" applyAlignment="1">
      <alignment horizontal="left" vertical="center"/>
    </xf>
    <xf numFmtId="0" fontId="58" fillId="35" borderId="39" xfId="0" applyFont="1" applyFill="1" applyBorder="1" applyAlignment="1">
      <alignment horizontal="left" vertical="center"/>
    </xf>
    <xf numFmtId="0" fontId="58" fillId="35" borderId="69" xfId="0" applyFont="1" applyFill="1" applyBorder="1" applyAlignment="1">
      <alignment horizontal="left" vertical="center"/>
    </xf>
    <xf numFmtId="0" fontId="58" fillId="35" borderId="70" xfId="0" applyFont="1" applyFill="1" applyBorder="1" applyAlignment="1">
      <alignment vertical="center"/>
    </xf>
    <xf numFmtId="0" fontId="58" fillId="35" borderId="71" xfId="0" applyFont="1" applyFill="1" applyBorder="1" applyAlignment="1">
      <alignment vertical="center"/>
    </xf>
    <xf numFmtId="0" fontId="58" fillId="35" borderId="72" xfId="0" applyFont="1" applyFill="1" applyBorder="1" applyAlignment="1">
      <alignment vertical="center"/>
    </xf>
    <xf numFmtId="0" fontId="35" fillId="0" borderId="0" xfId="0" applyFont="1" applyAlignment="1">
      <alignment horizontal="center" vertical="center"/>
    </xf>
    <xf numFmtId="0" fontId="101" fillId="38" borderId="50" xfId="0" applyFont="1" applyFill="1" applyBorder="1" applyAlignment="1">
      <alignment horizontal="center" vertical="center"/>
    </xf>
    <xf numFmtId="0" fontId="101" fillId="38" borderId="51" xfId="0" applyFont="1" applyFill="1" applyBorder="1" applyAlignment="1">
      <alignment horizontal="center" vertical="center"/>
    </xf>
    <xf numFmtId="0" fontId="101" fillId="38" borderId="18" xfId="0" applyFont="1" applyFill="1" applyBorder="1" applyAlignment="1">
      <alignment horizontal="center" vertical="center"/>
    </xf>
    <xf numFmtId="0" fontId="101" fillId="38" borderId="49" xfId="0" applyFont="1" applyFill="1" applyBorder="1" applyAlignment="1">
      <alignment horizontal="center" vertical="center"/>
    </xf>
    <xf numFmtId="0" fontId="101" fillId="38" borderId="22" xfId="0" applyFont="1" applyFill="1" applyBorder="1" applyAlignment="1">
      <alignment horizontal="center" vertical="center"/>
    </xf>
    <xf numFmtId="0" fontId="101" fillId="38" borderId="45" xfId="0" applyFont="1" applyFill="1" applyBorder="1" applyAlignment="1">
      <alignment horizontal="center" vertical="center"/>
    </xf>
    <xf numFmtId="0" fontId="56" fillId="0" borderId="17" xfId="112" applyFont="1" applyBorder="1" applyAlignment="1">
      <alignment horizontal="justify" vertical="top"/>
    </xf>
    <xf numFmtId="0" fontId="56" fillId="0" borderId="16" xfId="112" applyFont="1" applyBorder="1" applyAlignment="1">
      <alignment horizontal="justify" vertical="top"/>
    </xf>
    <xf numFmtId="0" fontId="58" fillId="35" borderId="16" xfId="112" applyFont="1" applyFill="1" applyBorder="1" applyAlignment="1">
      <alignment horizontal="center" vertical="center" wrapText="1"/>
    </xf>
    <xf numFmtId="0" fontId="82" fillId="37" borderId="16" xfId="112" applyFont="1" applyFill="1" applyBorder="1" applyAlignment="1">
      <alignment horizontal="center" vertical="center" wrapText="1"/>
    </xf>
    <xf numFmtId="0" fontId="58" fillId="35" borderId="15" xfId="112" applyFont="1" applyFill="1" applyBorder="1" applyAlignment="1">
      <alignment horizontal="center" vertical="center"/>
    </xf>
    <xf numFmtId="0" fontId="58" fillId="35" borderId="15" xfId="112" applyFont="1" applyFill="1" applyBorder="1" applyAlignment="1">
      <alignment horizontal="center" vertical="center" wrapText="1"/>
    </xf>
    <xf numFmtId="0" fontId="58" fillId="35" borderId="15" xfId="0" applyFont="1" applyFill="1" applyBorder="1" applyAlignment="1">
      <alignment horizontal="left" vertical="center" wrapText="1"/>
    </xf>
    <xf numFmtId="0" fontId="71" fillId="35" borderId="65" xfId="112" applyFont="1" applyFill="1" applyBorder="1" applyAlignment="1">
      <alignment horizontal="center" vertical="center" wrapText="1"/>
    </xf>
    <xf numFmtId="0" fontId="41" fillId="36" borderId="4" xfId="112" applyFont="1" applyFill="1" applyBorder="1" applyAlignment="1">
      <alignment horizontal="center" vertical="center" wrapText="1"/>
    </xf>
    <xf numFmtId="0" fontId="41" fillId="36" borderId="3" xfId="112" applyFont="1" applyFill="1" applyBorder="1" applyAlignment="1">
      <alignment horizontal="center" vertical="center" wrapText="1"/>
    </xf>
    <xf numFmtId="0" fontId="58" fillId="35" borderId="15" xfId="0" applyFont="1" applyFill="1" applyBorder="1" applyAlignment="1">
      <alignment horizontal="left" vertical="center"/>
    </xf>
    <xf numFmtId="0" fontId="56" fillId="0" borderId="18" xfId="0" applyFont="1" applyBorder="1" applyAlignment="1">
      <alignment horizontal="center" vertical="center"/>
    </xf>
    <xf numFmtId="0" fontId="56" fillId="0" borderId="16" xfId="0" applyFont="1" applyBorder="1" applyAlignment="1">
      <alignment horizontal="center" vertical="center"/>
    </xf>
    <xf numFmtId="0" fontId="58" fillId="35" borderId="15" xfId="112" applyFont="1" applyFill="1" applyBorder="1" applyAlignment="1">
      <alignment horizontal="left" vertical="center"/>
    </xf>
    <xf numFmtId="0" fontId="56" fillId="0" borderId="18" xfId="112" applyFont="1" applyBorder="1" applyAlignment="1">
      <alignment horizontal="center" vertical="center"/>
    </xf>
    <xf numFmtId="0" fontId="56" fillId="0" borderId="16" xfId="112" applyFont="1" applyBorder="1" applyAlignment="1">
      <alignment horizontal="center" vertical="center"/>
    </xf>
    <xf numFmtId="0" fontId="56" fillId="0" borderId="17" xfId="112" applyFont="1" applyBorder="1" applyAlignment="1">
      <alignment horizontal="justify" vertical="top" wrapText="1"/>
    </xf>
    <xf numFmtId="0" fontId="55" fillId="0" borderId="17" xfId="112" applyFont="1" applyBorder="1" applyAlignment="1">
      <alignment horizontal="justify" vertical="top" wrapText="1"/>
    </xf>
    <xf numFmtId="0" fontId="71" fillId="35" borderId="15" xfId="109" applyFont="1" applyFill="1" applyBorder="1" applyAlignment="1">
      <alignment horizontal="center" vertical="center"/>
    </xf>
    <xf numFmtId="0" fontId="58" fillId="35" borderId="15" xfId="109" applyFont="1" applyFill="1" applyBorder="1" applyAlignment="1">
      <alignment horizontal="center" vertical="center" wrapText="1"/>
    </xf>
    <xf numFmtId="0" fontId="58" fillId="35" borderId="23" xfId="109" applyFont="1" applyFill="1" applyBorder="1" applyAlignment="1">
      <alignment horizontal="center" vertical="center" wrapText="1"/>
    </xf>
    <xf numFmtId="0" fontId="58" fillId="35" borderId="19" xfId="109" applyFont="1" applyFill="1" applyBorder="1" applyAlignment="1">
      <alignment horizontal="center" vertical="center" wrapText="1"/>
    </xf>
    <xf numFmtId="0" fontId="58" fillId="35" borderId="21" xfId="109" applyFont="1" applyFill="1" applyBorder="1" applyAlignment="1">
      <alignment horizontal="center" vertical="center" wrapText="1"/>
    </xf>
    <xf numFmtId="0" fontId="58" fillId="35" borderId="32" xfId="109" applyFont="1" applyFill="1" applyBorder="1" applyAlignment="1">
      <alignment horizontal="center" vertical="center" wrapText="1"/>
    </xf>
    <xf numFmtId="0" fontId="58" fillId="35" borderId="29" xfId="109" applyFont="1" applyFill="1" applyBorder="1" applyAlignment="1">
      <alignment horizontal="center" vertical="center" wrapText="1"/>
    </xf>
    <xf numFmtId="0" fontId="58" fillId="35" borderId="37" xfId="0" applyFont="1" applyFill="1" applyBorder="1" applyAlignment="1">
      <alignment horizontal="left" vertical="center"/>
    </xf>
    <xf numFmtId="0" fontId="58" fillId="35" borderId="32" xfId="0" applyFont="1" applyFill="1" applyBorder="1" applyAlignment="1">
      <alignment horizontal="left" vertical="center"/>
    </xf>
    <xf numFmtId="0" fontId="58" fillId="35" borderId="30" xfId="0" applyFont="1" applyFill="1" applyBorder="1" applyAlignment="1">
      <alignment horizontal="left" vertical="center"/>
    </xf>
    <xf numFmtId="0" fontId="58" fillId="35" borderId="29" xfId="0" applyFont="1" applyFill="1" applyBorder="1" applyAlignment="1">
      <alignment horizontal="left" vertical="center"/>
    </xf>
    <xf numFmtId="0" fontId="58" fillId="35" borderId="37" xfId="109" applyFont="1" applyFill="1" applyBorder="1" applyAlignment="1">
      <alignment horizontal="center" vertical="center" wrapText="1"/>
    </xf>
    <xf numFmtId="0" fontId="83" fillId="0" borderId="16" xfId="0" applyFont="1" applyBorder="1" applyAlignment="1">
      <alignment horizontal="center" vertical="center"/>
    </xf>
    <xf numFmtId="0" fontId="58" fillId="35" borderId="15" xfId="0" applyFont="1" applyFill="1" applyBorder="1" applyAlignment="1">
      <alignment horizontal="center" vertical="center" wrapText="1"/>
    </xf>
    <xf numFmtId="0" fontId="58" fillId="35" borderId="23" xfId="0" applyFont="1" applyFill="1" applyBorder="1" applyAlignment="1">
      <alignment horizontal="center" vertical="center" wrapText="1"/>
    </xf>
    <xf numFmtId="0" fontId="94" fillId="35" borderId="15" xfId="0" applyFont="1" applyFill="1" applyBorder="1" applyAlignment="1">
      <alignment horizontal="center"/>
    </xf>
    <xf numFmtId="43" fontId="83" fillId="0" borderId="50" xfId="115" quotePrefix="1" applyFont="1" applyBorder="1" applyAlignment="1">
      <alignment horizontal="center" vertical="center"/>
    </xf>
    <xf numFmtId="43" fontId="83" fillId="0" borderId="18" xfId="115" quotePrefix="1" applyFont="1" applyBorder="1" applyAlignment="1">
      <alignment horizontal="center" vertical="center"/>
    </xf>
    <xf numFmtId="43" fontId="83" fillId="0" borderId="50" xfId="115" quotePrefix="1" applyFont="1" applyBorder="1" applyAlignment="1">
      <alignment vertical="center"/>
    </xf>
    <xf numFmtId="43" fontId="83" fillId="0" borderId="18" xfId="115" quotePrefix="1" applyFont="1" applyBorder="1" applyAlignment="1">
      <alignment vertical="center"/>
    </xf>
    <xf numFmtId="10" fontId="83" fillId="0" borderId="50" xfId="120" applyNumberFormat="1" applyFont="1" applyBorder="1" applyAlignment="1">
      <alignment horizontal="center" vertical="center"/>
    </xf>
    <xf numFmtId="10" fontId="83" fillId="0" borderId="18" xfId="120" applyNumberFormat="1" applyFont="1" applyBorder="1" applyAlignment="1">
      <alignment horizontal="center" vertical="center"/>
    </xf>
    <xf numFmtId="0" fontId="82" fillId="0" borderId="0" xfId="0" applyFont="1" applyAlignment="1">
      <alignment horizontal="center" vertical="center"/>
    </xf>
    <xf numFmtId="0" fontId="71" fillId="35" borderId="67" xfId="0" applyFont="1" applyFill="1" applyBorder="1" applyAlignment="1">
      <alignment horizontal="center" vertical="center" wrapText="1"/>
    </xf>
    <xf numFmtId="0" fontId="83" fillId="0" borderId="68" xfId="0" applyFont="1" applyBorder="1" applyAlignment="1">
      <alignment horizontal="center" vertical="center"/>
    </xf>
    <xf numFmtId="0" fontId="83" fillId="0" borderId="67" xfId="0" applyFont="1" applyBorder="1" applyAlignment="1">
      <alignment horizontal="center" vertical="center"/>
    </xf>
    <xf numFmtId="0" fontId="58" fillId="35" borderId="30" xfId="0" applyFont="1" applyFill="1" applyBorder="1" applyAlignment="1">
      <alignment horizontal="center" vertical="center" wrapText="1"/>
    </xf>
    <xf numFmtId="0" fontId="58" fillId="35" borderId="32" xfId="0" applyFont="1" applyFill="1" applyBorder="1" applyAlignment="1">
      <alignment horizontal="center" vertical="center" wrapText="1"/>
    </xf>
    <xf numFmtId="0" fontId="58" fillId="35" borderId="29" xfId="0" applyFont="1" applyFill="1" applyBorder="1" applyAlignment="1">
      <alignment horizontal="center" vertical="center" wrapText="1"/>
    </xf>
    <xf numFmtId="0" fontId="71" fillId="35" borderId="33" xfId="6" applyFont="1" applyFill="1" applyBorder="1" applyAlignment="1">
      <alignment horizontal="center" vertical="center" wrapText="1"/>
    </xf>
    <xf numFmtId="0" fontId="71" fillId="35" borderId="34" xfId="6" applyFont="1" applyFill="1" applyBorder="1" applyAlignment="1">
      <alignment horizontal="center" vertical="center" wrapText="1"/>
    </xf>
    <xf numFmtId="0" fontId="71" fillId="35" borderId="35" xfId="6" applyFont="1" applyFill="1" applyBorder="1" applyAlignment="1">
      <alignment horizontal="center" vertical="center" wrapText="1"/>
    </xf>
    <xf numFmtId="0" fontId="58" fillId="35" borderId="33" xfId="6" applyFont="1" applyFill="1" applyBorder="1" applyAlignment="1">
      <alignment horizontal="center" vertical="center" wrapText="1"/>
    </xf>
    <xf numFmtId="0" fontId="58" fillId="35" borderId="34" xfId="6" applyFont="1" applyFill="1" applyBorder="1" applyAlignment="1">
      <alignment horizontal="center" vertical="center" wrapText="1"/>
    </xf>
    <xf numFmtId="0" fontId="58" fillId="35" borderId="35" xfId="6" applyFont="1" applyFill="1" applyBorder="1" applyAlignment="1">
      <alignment horizontal="center" vertical="center" wrapText="1"/>
    </xf>
    <xf numFmtId="0" fontId="83" fillId="0" borderId="16" xfId="6" applyFont="1" applyBorder="1" applyAlignment="1">
      <alignment horizontal="justify" vertical="center" wrapText="1"/>
    </xf>
    <xf numFmtId="0" fontId="39" fillId="0" borderId="0" xfId="6" applyFont="1" applyAlignment="1">
      <alignment horizontal="center"/>
    </xf>
    <xf numFmtId="0" fontId="58" fillId="35" borderId="31" xfId="6" applyFont="1" applyFill="1" applyBorder="1" applyAlignment="1">
      <alignment horizontal="center" vertical="center" wrapText="1"/>
    </xf>
    <xf numFmtId="0" fontId="58" fillId="35" borderId="37" xfId="6" applyFont="1" applyFill="1" applyBorder="1" applyAlignment="1">
      <alignment horizontal="center" vertical="center" wrapText="1"/>
    </xf>
    <xf numFmtId="0" fontId="58" fillId="35" borderId="32" xfId="6" applyFont="1" applyFill="1" applyBorder="1" applyAlignment="1">
      <alignment horizontal="center" vertical="center" wrapText="1"/>
    </xf>
    <xf numFmtId="0" fontId="65" fillId="35" borderId="33" xfId="6" applyFont="1" applyFill="1" applyBorder="1" applyAlignment="1">
      <alignment horizontal="center" vertical="center" wrapText="1"/>
    </xf>
    <xf numFmtId="0" fontId="65" fillId="35" borderId="34" xfId="6" applyFont="1" applyFill="1" applyBorder="1" applyAlignment="1">
      <alignment horizontal="center" vertical="center" wrapText="1"/>
    </xf>
    <xf numFmtId="0" fontId="65" fillId="35" borderId="35" xfId="6" applyFont="1" applyFill="1" applyBorder="1" applyAlignment="1">
      <alignment horizontal="center" vertical="center" wrapText="1"/>
    </xf>
    <xf numFmtId="0" fontId="83" fillId="0" borderId="16" xfId="6" applyFont="1" applyBorder="1"/>
    <xf numFmtId="0" fontId="71" fillId="35" borderId="15" xfId="7" applyFont="1" applyFill="1" applyBorder="1" applyAlignment="1">
      <alignment horizontal="center" vertical="center" wrapText="1"/>
    </xf>
    <xf numFmtId="0" fontId="58" fillId="35" borderId="15" xfId="7" applyFont="1" applyFill="1" applyBorder="1" applyAlignment="1">
      <alignment horizontal="left" vertical="center"/>
    </xf>
    <xf numFmtId="0" fontId="58" fillId="35" borderId="19" xfId="7" applyFont="1" applyFill="1" applyBorder="1" applyAlignment="1">
      <alignment horizontal="left" vertical="center"/>
    </xf>
    <xf numFmtId="0" fontId="40" fillId="0" borderId="0" xfId="7" applyFont="1" applyAlignment="1">
      <alignment horizontal="center"/>
    </xf>
    <xf numFmtId="0" fontId="82" fillId="0" borderId="16" xfId="112" applyFont="1" applyBorder="1" applyAlignment="1">
      <alignment horizontal="center" vertical="center"/>
    </xf>
    <xf numFmtId="0" fontId="83" fillId="0" borderId="46" xfId="7" applyFont="1" applyBorder="1" applyAlignment="1">
      <alignment horizontal="justify" vertical="top"/>
    </xf>
    <xf numFmtId="0" fontId="83" fillId="0" borderId="47" xfId="7" applyFont="1" applyBorder="1" applyAlignment="1">
      <alignment horizontal="justify" vertical="top"/>
    </xf>
    <xf numFmtId="0" fontId="83" fillId="0" borderId="44" xfId="7" applyFont="1" applyBorder="1" applyAlignment="1">
      <alignment horizontal="justify" vertical="top"/>
    </xf>
    <xf numFmtId="0" fontId="83" fillId="0" borderId="48" xfId="7" applyFont="1" applyBorder="1" applyAlignment="1">
      <alignment horizontal="justify" vertical="top"/>
    </xf>
    <xf numFmtId="0" fontId="83" fillId="0" borderId="0" xfId="7" applyFont="1" applyAlignment="1">
      <alignment horizontal="justify" vertical="top"/>
    </xf>
    <xf numFmtId="0" fontId="83" fillId="0" borderId="36" xfId="7" applyFont="1" applyBorder="1" applyAlignment="1">
      <alignment horizontal="justify" vertical="top"/>
    </xf>
    <xf numFmtId="0" fontId="83" fillId="0" borderId="49" xfId="7" applyFont="1" applyBorder="1" applyAlignment="1">
      <alignment horizontal="justify" vertical="top"/>
    </xf>
    <xf numFmtId="0" fontId="83" fillId="0" borderId="22" xfId="7" applyFont="1" applyBorder="1" applyAlignment="1">
      <alignment horizontal="justify" vertical="top"/>
    </xf>
    <xf numFmtId="0" fontId="83" fillId="0" borderId="45" xfId="7" applyFont="1" applyBorder="1" applyAlignment="1">
      <alignment horizontal="justify" vertical="top"/>
    </xf>
    <xf numFmtId="0" fontId="58" fillId="35" borderId="15" xfId="7" applyFont="1" applyFill="1" applyBorder="1" applyAlignment="1">
      <alignment horizontal="center" vertical="center" wrapText="1"/>
    </xf>
    <xf numFmtId="0" fontId="58" fillId="35" borderId="23" xfId="7" applyFont="1" applyFill="1" applyBorder="1" applyAlignment="1">
      <alignment horizontal="center" vertical="center" wrapText="1"/>
    </xf>
    <xf numFmtId="0" fontId="58" fillId="35" borderId="14" xfId="0" applyFont="1" applyFill="1" applyBorder="1" applyAlignment="1">
      <alignment horizontal="left" vertical="center" wrapText="1"/>
    </xf>
    <xf numFmtId="0" fontId="58" fillId="35" borderId="15" xfId="108" applyFont="1" applyFill="1" applyBorder="1" applyAlignment="1" applyProtection="1">
      <alignment horizontal="center" vertical="center" wrapText="1"/>
      <protection locked="0"/>
    </xf>
    <xf numFmtId="43" fontId="58" fillId="35" borderId="15" xfId="119" applyFont="1" applyFill="1" applyBorder="1" applyAlignment="1">
      <alignment horizontal="center" vertical="center" wrapText="1"/>
    </xf>
    <xf numFmtId="43" fontId="58" fillId="35" borderId="23" xfId="119" applyFont="1" applyFill="1" applyBorder="1" applyAlignment="1">
      <alignment horizontal="center" vertical="center" wrapText="1"/>
    </xf>
    <xf numFmtId="49" fontId="58" fillId="35" borderId="15" xfId="0" applyNumberFormat="1" applyFont="1" applyFill="1" applyBorder="1" applyAlignment="1">
      <alignment horizontal="center" vertical="center" wrapText="1"/>
    </xf>
    <xf numFmtId="49" fontId="58" fillId="35" borderId="23" xfId="0" applyNumberFormat="1" applyFont="1" applyFill="1" applyBorder="1" applyAlignment="1">
      <alignment horizontal="center" vertical="center" wrapText="1"/>
    </xf>
    <xf numFmtId="0" fontId="41" fillId="0" borderId="0" xfId="0" applyFont="1" applyAlignment="1">
      <alignment horizontal="center" vertical="center" wrapText="1"/>
    </xf>
    <xf numFmtId="0" fontId="55" fillId="0" borderId="16" xfId="0" applyFont="1" applyBorder="1" applyAlignment="1">
      <alignment horizontal="center" vertical="center"/>
    </xf>
    <xf numFmtId="0" fontId="102" fillId="38" borderId="50" xfId="0" applyFont="1" applyFill="1" applyBorder="1" applyAlignment="1">
      <alignment horizontal="center" vertical="center"/>
    </xf>
    <xf numFmtId="0" fontId="102" fillId="38" borderId="51" xfId="0" applyFont="1" applyFill="1" applyBorder="1" applyAlignment="1">
      <alignment horizontal="center" vertical="center"/>
    </xf>
    <xf numFmtId="0" fontId="102" fillId="38" borderId="18" xfId="0" applyFont="1" applyFill="1" applyBorder="1" applyAlignment="1">
      <alignment horizontal="center" vertical="center"/>
    </xf>
    <xf numFmtId="49" fontId="82" fillId="0" borderId="0" xfId="0" applyNumberFormat="1" applyFont="1" applyAlignment="1">
      <alignment horizontal="center" vertical="center"/>
    </xf>
    <xf numFmtId="43" fontId="58" fillId="35" borderId="57" xfId="119" applyFont="1" applyFill="1" applyBorder="1" applyAlignment="1">
      <alignment horizontal="center" vertical="center"/>
    </xf>
    <xf numFmtId="43" fontId="58" fillId="35" borderId="58" xfId="119" applyFont="1" applyFill="1" applyBorder="1" applyAlignment="1">
      <alignment horizontal="center" vertical="center"/>
    </xf>
    <xf numFmtId="43" fontId="58" fillId="35" borderId="59" xfId="119" applyFont="1" applyFill="1" applyBorder="1" applyAlignment="1">
      <alignment horizontal="center" vertical="center"/>
    </xf>
    <xf numFmtId="43" fontId="58" fillId="35" borderId="38" xfId="119" applyFont="1" applyFill="1" applyBorder="1" applyAlignment="1">
      <alignment horizontal="center" vertical="center"/>
    </xf>
    <xf numFmtId="43" fontId="58" fillId="35" borderId="39" xfId="119" applyFont="1" applyFill="1" applyBorder="1" applyAlignment="1">
      <alignment horizontal="center" vertical="center"/>
    </xf>
    <xf numFmtId="43" fontId="58" fillId="35" borderId="55" xfId="119" applyFont="1" applyFill="1" applyBorder="1" applyAlignment="1">
      <alignment horizontal="center" vertical="center"/>
    </xf>
    <xf numFmtId="0" fontId="58" fillId="35" borderId="46" xfId="105" applyFont="1" applyFill="1" applyBorder="1" applyAlignment="1">
      <alignment horizontal="center" vertical="center"/>
    </xf>
    <xf numFmtId="0" fontId="58" fillId="35" borderId="47" xfId="105" applyFont="1" applyFill="1" applyBorder="1" applyAlignment="1">
      <alignment horizontal="center" vertical="center"/>
    </xf>
    <xf numFmtId="0" fontId="58" fillId="35" borderId="44" xfId="105" applyFont="1" applyFill="1" applyBorder="1" applyAlignment="1">
      <alignment horizontal="center" vertical="center"/>
    </xf>
    <xf numFmtId="0" fontId="58" fillId="35" borderId="48" xfId="105" applyFont="1" applyFill="1" applyBorder="1" applyAlignment="1">
      <alignment horizontal="center" vertical="center"/>
    </xf>
    <xf numFmtId="0" fontId="58" fillId="35" borderId="0" xfId="105" applyFont="1" applyFill="1" applyAlignment="1">
      <alignment horizontal="center" vertical="center"/>
    </xf>
    <xf numFmtId="0" fontId="58" fillId="35" borderId="36" xfId="105" applyFont="1" applyFill="1" applyBorder="1" applyAlignment="1">
      <alignment horizontal="center" vertical="center"/>
    </xf>
    <xf numFmtId="0" fontId="58" fillId="35" borderId="49" xfId="105" applyFont="1" applyFill="1" applyBorder="1" applyAlignment="1">
      <alignment horizontal="center" vertical="center"/>
    </xf>
    <xf numFmtId="0" fontId="58" fillId="35" borderId="22" xfId="105" applyFont="1" applyFill="1" applyBorder="1" applyAlignment="1">
      <alignment horizontal="center" vertical="center"/>
    </xf>
    <xf numFmtId="0" fontId="58" fillId="35" borderId="45" xfId="105" applyFont="1" applyFill="1" applyBorder="1" applyAlignment="1">
      <alignment horizontal="center" vertical="center"/>
    </xf>
    <xf numFmtId="43" fontId="6" fillId="0" borderId="0" xfId="0" applyNumberFormat="1" applyFont="1"/>
    <xf numFmtId="43" fontId="107" fillId="40" borderId="73" xfId="0" applyNumberFormat="1" applyFont="1" applyFill="1" applyBorder="1"/>
    <xf numFmtId="43" fontId="6" fillId="0" borderId="0" xfId="0" applyNumberFormat="1" applyFont="1" applyAlignment="1">
      <alignment horizontal="left"/>
    </xf>
    <xf numFmtId="43" fontId="38" fillId="39" borderId="0" xfId="109" applyNumberFormat="1" applyFont="1" applyFill="1"/>
    <xf numFmtId="10" fontId="38" fillId="34" borderId="0" xfId="120" applyNumberFormat="1" applyFont="1" applyFill="1" applyAlignment="1">
      <alignment horizontal="center"/>
    </xf>
    <xf numFmtId="10" fontId="41" fillId="0" borderId="0" xfId="120" applyNumberFormat="1" applyFont="1" applyAlignment="1">
      <alignment horizontal="center" vertical="center" wrapText="1"/>
    </xf>
    <xf numFmtId="10" fontId="47" fillId="0" borderId="0" xfId="120" applyNumberFormat="1" applyFont="1" applyAlignment="1">
      <alignment horizontal="center" vertical="center"/>
    </xf>
    <xf numFmtId="10" fontId="58" fillId="35" borderId="15" xfId="120" applyNumberFormat="1" applyFont="1" applyFill="1" applyBorder="1" applyAlignment="1">
      <alignment horizontal="center" vertical="center" wrapText="1"/>
    </xf>
    <xf numFmtId="10" fontId="90" fillId="0" borderId="17" xfId="120" quotePrefix="1" applyNumberFormat="1" applyFont="1" applyBorder="1" applyAlignment="1">
      <alignment horizontal="center" vertical="center" wrapText="1"/>
    </xf>
    <xf numFmtId="10" fontId="100" fillId="34" borderId="16" xfId="120" applyNumberFormat="1" applyFont="1" applyFill="1" applyBorder="1" applyAlignment="1">
      <alignment horizontal="center" vertical="center" wrapText="1"/>
    </xf>
    <xf numFmtId="49" fontId="83" fillId="0" borderId="17" xfId="0" applyNumberFormat="1" applyFont="1" applyBorder="1" applyAlignment="1">
      <alignment horizontal="justify" vertical="center"/>
    </xf>
    <xf numFmtId="49" fontId="83" fillId="0" borderId="27" xfId="0" quotePrefix="1" applyNumberFormat="1" applyFont="1" applyBorder="1" applyAlignment="1">
      <alignment horizontal="justify" vertical="center"/>
    </xf>
  </cellXfs>
  <cellStyles count="121">
    <cellStyle name="20% - Énfasis1 2" xfId="14" xr:uid="{00000000-0005-0000-0000-000000000000}"/>
    <cellStyle name="20% - Énfasis2 2" xfId="15" xr:uid="{00000000-0005-0000-0000-000001000000}"/>
    <cellStyle name="20% - Énfasis3 2" xfId="16" xr:uid="{00000000-0005-0000-0000-000002000000}"/>
    <cellStyle name="20% - Énfasis4 2" xfId="17" xr:uid="{00000000-0005-0000-0000-000003000000}"/>
    <cellStyle name="20% - Énfasis5 2" xfId="18" xr:uid="{00000000-0005-0000-0000-000004000000}"/>
    <cellStyle name="20% - Énfasis5 3" xfId="19" xr:uid="{00000000-0005-0000-0000-000005000000}"/>
    <cellStyle name="20% - Énfasis6 2" xfId="20" xr:uid="{00000000-0005-0000-0000-000006000000}"/>
    <cellStyle name="20% - Énfasis6 3" xfId="21" xr:uid="{00000000-0005-0000-0000-000007000000}"/>
    <cellStyle name="40% - Énfasis1 2" xfId="22" xr:uid="{00000000-0005-0000-0000-000008000000}"/>
    <cellStyle name="40% - Énfasis1 3" xfId="23" xr:uid="{00000000-0005-0000-0000-000009000000}"/>
    <cellStyle name="40% - Énfasis2 2" xfId="24" xr:uid="{00000000-0005-0000-0000-00000A000000}"/>
    <cellStyle name="40% - Énfasis2 3" xfId="25" xr:uid="{00000000-0005-0000-0000-00000B000000}"/>
    <cellStyle name="40% - Énfasis3 2" xfId="26" xr:uid="{00000000-0005-0000-0000-00000C000000}"/>
    <cellStyle name="40% - Énfasis4 2" xfId="27" xr:uid="{00000000-0005-0000-0000-00000D000000}"/>
    <cellStyle name="40% - Énfasis4 3" xfId="28" xr:uid="{00000000-0005-0000-0000-00000E000000}"/>
    <cellStyle name="40% - Énfasis5 2" xfId="29" xr:uid="{00000000-0005-0000-0000-00000F000000}"/>
    <cellStyle name="40% - Énfasis5 3" xfId="30" xr:uid="{00000000-0005-0000-0000-000010000000}"/>
    <cellStyle name="40% - Énfasis6 2" xfId="31" xr:uid="{00000000-0005-0000-0000-000011000000}"/>
    <cellStyle name="40% - Énfasis6 3" xfId="32" xr:uid="{00000000-0005-0000-0000-000012000000}"/>
    <cellStyle name="60% - Énfasis1 2" xfId="33" xr:uid="{00000000-0005-0000-0000-000013000000}"/>
    <cellStyle name="60% - Énfasis2 2" xfId="34" xr:uid="{00000000-0005-0000-0000-000014000000}"/>
    <cellStyle name="60% - Énfasis3 2" xfId="35" xr:uid="{00000000-0005-0000-0000-000015000000}"/>
    <cellStyle name="60% - Énfasis4 2" xfId="36" xr:uid="{00000000-0005-0000-0000-000016000000}"/>
    <cellStyle name="60% - Énfasis5 2" xfId="37" xr:uid="{00000000-0005-0000-0000-000017000000}"/>
    <cellStyle name="60% - Énfasis6 2" xfId="38" xr:uid="{00000000-0005-0000-0000-000018000000}"/>
    <cellStyle name="Buena 2" xfId="39" xr:uid="{00000000-0005-0000-0000-000019000000}"/>
    <cellStyle name="Cálculo 2" xfId="40" xr:uid="{00000000-0005-0000-0000-00001A000000}"/>
    <cellStyle name="Celda de comprobación 2" xfId="41" xr:uid="{00000000-0005-0000-0000-00001B000000}"/>
    <cellStyle name="Celda vinculada 2" xfId="42" xr:uid="{00000000-0005-0000-0000-00001C000000}"/>
    <cellStyle name="Encabezado 4 2" xfId="43" xr:uid="{00000000-0005-0000-0000-00001D000000}"/>
    <cellStyle name="Énfasis1 2" xfId="44" xr:uid="{00000000-0005-0000-0000-00001E000000}"/>
    <cellStyle name="Énfasis2 2" xfId="45" xr:uid="{00000000-0005-0000-0000-00001F000000}"/>
    <cellStyle name="Énfasis3 2" xfId="46" xr:uid="{00000000-0005-0000-0000-000020000000}"/>
    <cellStyle name="Énfasis4 2" xfId="47" xr:uid="{00000000-0005-0000-0000-000021000000}"/>
    <cellStyle name="Énfasis5 2" xfId="48" xr:uid="{00000000-0005-0000-0000-000022000000}"/>
    <cellStyle name="Énfasis6 2" xfId="49" xr:uid="{00000000-0005-0000-0000-000023000000}"/>
    <cellStyle name="Entrada 2" xfId="50" xr:uid="{00000000-0005-0000-0000-000024000000}"/>
    <cellStyle name="Euro" xfId="51" xr:uid="{00000000-0005-0000-0000-000025000000}"/>
    <cellStyle name="Excel Built-in Normal" xfId="52" xr:uid="{00000000-0005-0000-0000-000026000000}"/>
    <cellStyle name="Incorrecto 2" xfId="53" xr:uid="{00000000-0005-0000-0000-000027000000}"/>
    <cellStyle name="Millares" xfId="119" builtinId="3"/>
    <cellStyle name="Millares 2" xfId="1" xr:uid="{00000000-0005-0000-0000-000029000000}"/>
    <cellStyle name="Millares 2 2" xfId="2" xr:uid="{00000000-0005-0000-0000-00002A000000}"/>
    <cellStyle name="Millares 2 3" xfId="54" xr:uid="{00000000-0005-0000-0000-00002B000000}"/>
    <cellStyle name="Millares 2 4" xfId="115" xr:uid="{00000000-0005-0000-0000-00002C000000}"/>
    <cellStyle name="Millares 3" xfId="3" xr:uid="{00000000-0005-0000-0000-00002D000000}"/>
    <cellStyle name="Millares 3 2" xfId="55" xr:uid="{00000000-0005-0000-0000-00002E000000}"/>
    <cellStyle name="Millares 4" xfId="4" xr:uid="{00000000-0005-0000-0000-00002F000000}"/>
    <cellStyle name="Millares 5" xfId="56" xr:uid="{00000000-0005-0000-0000-000030000000}"/>
    <cellStyle name="Millares 6" xfId="57" xr:uid="{00000000-0005-0000-0000-000031000000}"/>
    <cellStyle name="Millares 7" xfId="58" xr:uid="{00000000-0005-0000-0000-000032000000}"/>
    <cellStyle name="Millares 7 2" xfId="59" xr:uid="{00000000-0005-0000-0000-000033000000}"/>
    <cellStyle name="Millares 7 3" xfId="111" xr:uid="{00000000-0005-0000-0000-000034000000}"/>
    <cellStyle name="Millares 8" xfId="107" xr:uid="{00000000-0005-0000-0000-000035000000}"/>
    <cellStyle name="Moneda" xfId="118" builtinId="4"/>
    <cellStyle name="Moneda 2" xfId="60" xr:uid="{00000000-0005-0000-0000-000037000000}"/>
    <cellStyle name="Moneda 3" xfId="61" xr:uid="{00000000-0005-0000-0000-000038000000}"/>
    <cellStyle name="Neutral 2" xfId="62" xr:uid="{00000000-0005-0000-0000-000039000000}"/>
    <cellStyle name="Normal" xfId="0" builtinId="0"/>
    <cellStyle name="Normal 10" xfId="63" xr:uid="{00000000-0005-0000-0000-00003B000000}"/>
    <cellStyle name="Normal 10 2" xfId="64" xr:uid="{00000000-0005-0000-0000-00003C000000}"/>
    <cellStyle name="Normal 10 2 2" xfId="108" xr:uid="{00000000-0005-0000-0000-00003D000000}"/>
    <cellStyle name="Normal 11" xfId="65" xr:uid="{00000000-0005-0000-0000-00003E000000}"/>
    <cellStyle name="Normal 12" xfId="66" xr:uid="{00000000-0005-0000-0000-00003F000000}"/>
    <cellStyle name="Normal 12 2" xfId="67" xr:uid="{00000000-0005-0000-0000-000040000000}"/>
    <cellStyle name="Normal 13" xfId="68" xr:uid="{00000000-0005-0000-0000-000041000000}"/>
    <cellStyle name="Normal 13 2" xfId="69" xr:uid="{00000000-0005-0000-0000-000042000000}"/>
    <cellStyle name="Normal 14" xfId="70" xr:uid="{00000000-0005-0000-0000-000043000000}"/>
    <cellStyle name="Normal 15" xfId="71" xr:uid="{00000000-0005-0000-0000-000044000000}"/>
    <cellStyle name="Normal 16" xfId="72" xr:uid="{00000000-0005-0000-0000-000045000000}"/>
    <cellStyle name="Normal 17" xfId="73" xr:uid="{00000000-0005-0000-0000-000046000000}"/>
    <cellStyle name="Normal 17 2" xfId="74" xr:uid="{00000000-0005-0000-0000-000047000000}"/>
    <cellStyle name="Normal 17 3" xfId="109" xr:uid="{00000000-0005-0000-0000-000048000000}"/>
    <cellStyle name="Normal 18" xfId="75" xr:uid="{00000000-0005-0000-0000-000049000000}"/>
    <cellStyle name="Normal 19" xfId="104" xr:uid="{00000000-0005-0000-0000-00004A000000}"/>
    <cellStyle name="Normal 2" xfId="5" xr:uid="{00000000-0005-0000-0000-00004B000000}"/>
    <cellStyle name="Normal 2 10" xfId="113" xr:uid="{00000000-0005-0000-0000-00004C000000}"/>
    <cellStyle name="Normal 2 2" xfId="6" xr:uid="{00000000-0005-0000-0000-00004D000000}"/>
    <cellStyle name="Normal 2 2 2" xfId="76" xr:uid="{00000000-0005-0000-0000-00004E000000}"/>
    <cellStyle name="Normal 2 2 2 2" xfId="110" xr:uid="{00000000-0005-0000-0000-00004F000000}"/>
    <cellStyle name="Normal 2 3" xfId="77" xr:uid="{00000000-0005-0000-0000-000050000000}"/>
    <cellStyle name="Normal 2 4" xfId="78" xr:uid="{00000000-0005-0000-0000-000051000000}"/>
    <cellStyle name="Normal 2 5" xfId="79" xr:uid="{00000000-0005-0000-0000-000052000000}"/>
    <cellStyle name="Normal 2 6" xfId="80" xr:uid="{00000000-0005-0000-0000-000053000000}"/>
    <cellStyle name="Normal 2 7" xfId="81" xr:uid="{00000000-0005-0000-0000-000054000000}"/>
    <cellStyle name="Normal 2 8" xfId="82" xr:uid="{00000000-0005-0000-0000-000055000000}"/>
    <cellStyle name="Normal 2 9" xfId="105" xr:uid="{00000000-0005-0000-0000-000056000000}"/>
    <cellStyle name="Normal 2_BASE 2010 B" xfId="83" xr:uid="{00000000-0005-0000-0000-000057000000}"/>
    <cellStyle name="Normal 20" xfId="114" xr:uid="{00000000-0005-0000-0000-000058000000}"/>
    <cellStyle name="Normal 21" xfId="116" xr:uid="{00000000-0005-0000-0000-000059000000}"/>
    <cellStyle name="Normal 22" xfId="117" xr:uid="{00000000-0005-0000-0000-00005A000000}"/>
    <cellStyle name="Normal 3" xfId="7" xr:uid="{00000000-0005-0000-0000-00005B000000}"/>
    <cellStyle name="Normal 3 2" xfId="8" xr:uid="{00000000-0005-0000-0000-00005C000000}"/>
    <cellStyle name="Normal 3 3" xfId="84" xr:uid="{00000000-0005-0000-0000-00005D000000}"/>
    <cellStyle name="Normal 3 4" xfId="85" xr:uid="{00000000-0005-0000-0000-00005E000000}"/>
    <cellStyle name="Normal 3 5" xfId="86" xr:uid="{00000000-0005-0000-0000-00005F000000}"/>
    <cellStyle name="Normal 3 5 2" xfId="112" xr:uid="{00000000-0005-0000-0000-000060000000}"/>
    <cellStyle name="Normal 4" xfId="9" xr:uid="{00000000-0005-0000-0000-000061000000}"/>
    <cellStyle name="Normal 4 2" xfId="87" xr:uid="{00000000-0005-0000-0000-000062000000}"/>
    <cellStyle name="Normal 5" xfId="10" xr:uid="{00000000-0005-0000-0000-000063000000}"/>
    <cellStyle name="Normal 5 2" xfId="88" xr:uid="{00000000-0005-0000-0000-000064000000}"/>
    <cellStyle name="Normal 5 3" xfId="89" xr:uid="{00000000-0005-0000-0000-000065000000}"/>
    <cellStyle name="Normal 6" xfId="90" xr:uid="{00000000-0005-0000-0000-000066000000}"/>
    <cellStyle name="Normal 7" xfId="91" xr:uid="{00000000-0005-0000-0000-000067000000}"/>
    <cellStyle name="Normal 8" xfId="92" xr:uid="{00000000-0005-0000-0000-000068000000}"/>
    <cellStyle name="Normal 9" xfId="93" xr:uid="{00000000-0005-0000-0000-000069000000}"/>
    <cellStyle name="Normal_FORMATO IAIE IAT" xfId="11" xr:uid="{00000000-0005-0000-0000-00006A000000}"/>
    <cellStyle name="Normal_Invi_07_LEER" xfId="106" xr:uid="{00000000-0005-0000-0000-00006B000000}"/>
    <cellStyle name="Notas 2" xfId="94" xr:uid="{00000000-0005-0000-0000-00006C000000}"/>
    <cellStyle name="Notas 3" xfId="95" xr:uid="{00000000-0005-0000-0000-00006D000000}"/>
    <cellStyle name="Porcentaje" xfId="120" builtinId="5"/>
    <cellStyle name="Porcentual 2" xfId="12" xr:uid="{00000000-0005-0000-0000-00006F000000}"/>
    <cellStyle name="Porcentual 2 2" xfId="13" xr:uid="{00000000-0005-0000-0000-000070000000}"/>
    <cellStyle name="Salida 2" xfId="96" xr:uid="{00000000-0005-0000-0000-000071000000}"/>
    <cellStyle name="Texto de advertencia 2" xfId="97" xr:uid="{00000000-0005-0000-0000-000072000000}"/>
    <cellStyle name="Texto explicativo 2" xfId="98" xr:uid="{00000000-0005-0000-0000-000073000000}"/>
    <cellStyle name="Título 1 2" xfId="99" xr:uid="{00000000-0005-0000-0000-000074000000}"/>
    <cellStyle name="Título 2 2" xfId="100" xr:uid="{00000000-0005-0000-0000-000075000000}"/>
    <cellStyle name="Título 3 2" xfId="101" xr:uid="{00000000-0005-0000-0000-000076000000}"/>
    <cellStyle name="Título 4" xfId="102" xr:uid="{00000000-0005-0000-0000-000077000000}"/>
    <cellStyle name="Total 2" xfId="103" xr:uid="{00000000-0005-0000-0000-000078000000}"/>
  </cellStyles>
  <dxfs count="15">
    <dxf>
      <font>
        <color rgb="FF9C0006"/>
      </font>
      <fill>
        <patternFill>
          <bgColor rgb="FFFFC7CE"/>
        </patternFill>
      </fill>
    </dxf>
    <dxf>
      <font>
        <color theme="0"/>
      </font>
    </dxf>
    <dxf>
      <font>
        <color theme="0"/>
      </font>
    </dxf>
    <dxf>
      <font>
        <b/>
        <i val="0"/>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4"/>
      <tableStyleElement type="headerRow" dxfId="13"/>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0</xdr:colOff>
      <xdr:row>12</xdr:row>
      <xdr:rowOff>0</xdr:rowOff>
    </xdr:from>
    <xdr:ext cx="7408823" cy="2252604"/>
    <xdr:sp macro="" textlink="">
      <xdr:nvSpPr>
        <xdr:cNvPr id="2" name="Rectángulo 1">
          <a:extLst>
            <a:ext uri="{FF2B5EF4-FFF2-40B4-BE49-F238E27FC236}">
              <a16:creationId xmlns:a16="http://schemas.microsoft.com/office/drawing/2014/main" id="{F8952167-7EA9-436B-8078-11C6699EE975}"/>
            </a:ext>
          </a:extLst>
        </xdr:cNvPr>
        <xdr:cNvSpPr/>
      </xdr:nvSpPr>
      <xdr:spPr>
        <a:xfrm>
          <a:off x="4789714" y="3755571"/>
          <a:ext cx="7408823" cy="2252604"/>
        </a:xfrm>
        <a:prstGeom prst="rect">
          <a:avLst/>
        </a:prstGeom>
        <a:noFill/>
      </xdr:spPr>
      <xdr:txBody>
        <a:bodyPr wrap="none" lIns="91440" tIns="45720" rIns="91440" bIns="45720">
          <a:spAutoFit/>
        </a:bodyPr>
        <a:lstStyle/>
        <a:p>
          <a:pPr algn="ctr"/>
          <a:r>
            <a:rPr lang="es-ES" sz="13800" b="1" cap="none" spc="0">
              <a:ln w="22225">
                <a:solidFill>
                  <a:schemeClr val="accent2"/>
                </a:solidFill>
                <a:prstDash val="solid"/>
              </a:ln>
              <a:solidFill>
                <a:schemeClr val="accent2">
                  <a:lumMod val="40000"/>
                  <a:lumOff val="60000"/>
                </a:schemeClr>
              </a:solidFill>
              <a:effectLst/>
            </a:rPr>
            <a:t>No aplica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495300</xdr:colOff>
      <xdr:row>14</xdr:row>
      <xdr:rowOff>205740</xdr:rowOff>
    </xdr:from>
    <xdr:ext cx="10104120" cy="1782924"/>
    <xdr:sp macro="" textlink="">
      <xdr:nvSpPr>
        <xdr:cNvPr id="2" name="Rectángulo 1">
          <a:extLst>
            <a:ext uri="{FF2B5EF4-FFF2-40B4-BE49-F238E27FC236}">
              <a16:creationId xmlns:a16="http://schemas.microsoft.com/office/drawing/2014/main" id="{92AE9F98-44B2-4992-BDAA-50F0A605895F}"/>
            </a:ext>
          </a:extLst>
        </xdr:cNvPr>
        <xdr:cNvSpPr/>
      </xdr:nvSpPr>
      <xdr:spPr>
        <a:xfrm>
          <a:off x="556260" y="3764280"/>
          <a:ext cx="10104120" cy="1782924"/>
        </a:xfrm>
        <a:prstGeom prst="rect">
          <a:avLst/>
        </a:prstGeom>
        <a:noFill/>
      </xdr:spPr>
      <xdr:txBody>
        <a:bodyPr wrap="square" lIns="91440" tIns="45720" rIns="91440" bIns="45720">
          <a:spAutoFit/>
        </a:bodyPr>
        <a:lstStyle/>
        <a:p>
          <a:pPr algn="ctr"/>
          <a:r>
            <a:rPr lang="es-ES" sz="5400" b="1" cap="none" spc="0" baseline="0">
              <a:ln w="22225">
                <a:solidFill>
                  <a:schemeClr val="accent2"/>
                </a:solidFill>
                <a:prstDash val="solid"/>
              </a:ln>
              <a:solidFill>
                <a:schemeClr val="accent2">
                  <a:lumMod val="40000"/>
                  <a:lumOff val="60000"/>
                </a:schemeClr>
              </a:solidFill>
              <a:effectLst/>
            </a:rPr>
            <a:t>No aplica pues no supera el 10% al periodo.</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2164080</xdr:colOff>
      <xdr:row>13</xdr:row>
      <xdr:rowOff>205740</xdr:rowOff>
    </xdr:from>
    <xdr:ext cx="2854949" cy="937629"/>
    <xdr:sp macro="" textlink="">
      <xdr:nvSpPr>
        <xdr:cNvPr id="3" name="Rectángulo 2">
          <a:extLst>
            <a:ext uri="{FF2B5EF4-FFF2-40B4-BE49-F238E27FC236}">
              <a16:creationId xmlns:a16="http://schemas.microsoft.com/office/drawing/2014/main" id="{50559AA3-21B5-4733-AF2D-A48221B907E5}"/>
            </a:ext>
          </a:extLst>
        </xdr:cNvPr>
        <xdr:cNvSpPr/>
      </xdr:nvSpPr>
      <xdr:spPr>
        <a:xfrm>
          <a:off x="4602480" y="3429000"/>
          <a:ext cx="2854949"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381000</xdr:colOff>
      <xdr:row>13</xdr:row>
      <xdr:rowOff>160020</xdr:rowOff>
    </xdr:from>
    <xdr:ext cx="2854949" cy="937629"/>
    <xdr:sp macro="" textlink="">
      <xdr:nvSpPr>
        <xdr:cNvPr id="2" name="Rectángulo 1">
          <a:extLst>
            <a:ext uri="{FF2B5EF4-FFF2-40B4-BE49-F238E27FC236}">
              <a16:creationId xmlns:a16="http://schemas.microsoft.com/office/drawing/2014/main" id="{3FD640C3-CED8-4905-9EC1-19C50986167B}"/>
            </a:ext>
          </a:extLst>
        </xdr:cNvPr>
        <xdr:cNvSpPr/>
      </xdr:nvSpPr>
      <xdr:spPr>
        <a:xfrm>
          <a:off x="3345180" y="2865120"/>
          <a:ext cx="2854949"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642257</xdr:colOff>
      <xdr:row>12</xdr:row>
      <xdr:rowOff>10886</xdr:rowOff>
    </xdr:from>
    <xdr:ext cx="2854949" cy="937629"/>
    <xdr:sp macro="" textlink="">
      <xdr:nvSpPr>
        <xdr:cNvPr id="2" name="Rectángulo 1">
          <a:extLst>
            <a:ext uri="{FF2B5EF4-FFF2-40B4-BE49-F238E27FC236}">
              <a16:creationId xmlns:a16="http://schemas.microsoft.com/office/drawing/2014/main" id="{48F76688-E270-42C5-A4DE-8973CADB0556}"/>
            </a:ext>
          </a:extLst>
        </xdr:cNvPr>
        <xdr:cNvSpPr/>
      </xdr:nvSpPr>
      <xdr:spPr>
        <a:xfrm>
          <a:off x="5257800" y="3407229"/>
          <a:ext cx="2854949"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aratula"/>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92D050"/>
    <pageSetUpPr fitToPage="1"/>
  </sheetPr>
  <dimension ref="A1:S30"/>
  <sheetViews>
    <sheetView showGridLines="0" view="pageBreakPreview" zoomScale="85" zoomScaleNormal="70" zoomScaleSheetLayoutView="85" workbookViewId="0">
      <selection activeCell="O32" sqref="O32"/>
    </sheetView>
  </sheetViews>
  <sheetFormatPr baseColWidth="10" defaultColWidth="11.44140625" defaultRowHeight="13.8"/>
  <cols>
    <col min="1" max="2" width="0.88671875" style="50" customWidth="1"/>
    <col min="3" max="3" width="12.6640625" style="50" customWidth="1"/>
    <col min="4" max="8" width="11.44140625" style="50"/>
    <col min="9" max="9" width="19.33203125" style="50" customWidth="1"/>
    <col min="10" max="10" width="4.33203125" style="50" customWidth="1"/>
    <col min="11" max="11" width="8.33203125" style="50" customWidth="1"/>
    <col min="12" max="12" width="12.6640625" style="50" customWidth="1"/>
    <col min="13" max="16384" width="11.44140625" style="50"/>
  </cols>
  <sheetData>
    <row r="1" spans="1:19" ht="14.4" customHeight="1"/>
    <row r="2" spans="1:19" ht="36.6">
      <c r="A2" s="372" t="s">
        <v>36</v>
      </c>
      <c r="B2" s="372"/>
      <c r="C2" s="372"/>
      <c r="D2" s="372"/>
      <c r="E2" s="372"/>
      <c r="F2" s="372"/>
      <c r="G2" s="372"/>
      <c r="H2" s="372"/>
      <c r="I2" s="372"/>
      <c r="J2" s="372"/>
      <c r="K2" s="372"/>
      <c r="L2" s="372"/>
      <c r="M2" s="372"/>
      <c r="N2" s="372"/>
      <c r="O2" s="372"/>
      <c r="P2" s="372"/>
      <c r="Q2" s="372"/>
      <c r="R2" s="372"/>
      <c r="S2" s="372"/>
    </row>
    <row r="3" spans="1:19">
      <c r="A3" s="64"/>
      <c r="B3" s="64"/>
      <c r="C3" s="64"/>
      <c r="D3" s="64"/>
      <c r="E3" s="64"/>
      <c r="F3" s="64"/>
      <c r="G3" s="64"/>
      <c r="H3" s="64"/>
      <c r="I3" s="64"/>
      <c r="J3" s="64"/>
      <c r="K3" s="64"/>
      <c r="L3" s="64"/>
      <c r="M3" s="64"/>
      <c r="N3" s="64"/>
      <c r="O3" s="64"/>
      <c r="P3" s="64"/>
      <c r="Q3" s="64"/>
    </row>
    <row r="4" spans="1:19">
      <c r="A4" s="64"/>
      <c r="B4" s="64"/>
      <c r="C4" s="64"/>
      <c r="D4" s="64"/>
      <c r="E4" s="64"/>
      <c r="F4" s="64"/>
      <c r="G4" s="64"/>
      <c r="H4" s="64"/>
      <c r="I4" s="64"/>
      <c r="J4" s="64"/>
      <c r="K4" s="64"/>
      <c r="L4" s="64"/>
      <c r="M4" s="64"/>
      <c r="N4" s="64"/>
      <c r="O4" s="64"/>
      <c r="P4" s="64"/>
      <c r="Q4" s="64"/>
    </row>
    <row r="5" spans="1:19">
      <c r="A5" s="64"/>
      <c r="B5" s="64"/>
      <c r="C5" s="64"/>
      <c r="D5" s="64"/>
      <c r="E5" s="64"/>
      <c r="F5" s="64"/>
      <c r="G5" s="64"/>
      <c r="H5" s="64"/>
      <c r="I5" s="64"/>
      <c r="J5" s="64"/>
      <c r="K5" s="64"/>
      <c r="L5" s="64"/>
      <c r="M5" s="64"/>
      <c r="N5" s="64"/>
      <c r="O5" s="64"/>
      <c r="P5" s="64"/>
      <c r="Q5" s="64"/>
    </row>
    <row r="6" spans="1:19">
      <c r="A6" s="64"/>
      <c r="B6" s="64"/>
      <c r="C6" s="64"/>
      <c r="D6" s="64"/>
      <c r="E6" s="64"/>
      <c r="F6" s="64"/>
      <c r="G6" s="64"/>
      <c r="H6" s="64"/>
      <c r="I6" s="64"/>
      <c r="J6" s="64"/>
      <c r="K6" s="64"/>
      <c r="L6" s="64"/>
      <c r="M6" s="64"/>
      <c r="N6" s="64"/>
      <c r="O6" s="64"/>
      <c r="P6" s="64"/>
      <c r="Q6" s="64"/>
    </row>
    <row r="7" spans="1:19">
      <c r="A7" s="64"/>
      <c r="B7" s="64"/>
      <c r="C7" s="64"/>
      <c r="D7" s="64"/>
      <c r="E7" s="64"/>
      <c r="F7" s="64"/>
      <c r="G7" s="64"/>
      <c r="H7" s="64"/>
      <c r="I7" s="64"/>
      <c r="J7" s="64"/>
      <c r="K7" s="64"/>
      <c r="L7" s="64"/>
      <c r="M7" s="64"/>
      <c r="N7" s="64"/>
      <c r="O7" s="64"/>
      <c r="P7" s="64"/>
      <c r="Q7" s="64"/>
    </row>
    <row r="8" spans="1:19">
      <c r="A8" s="64"/>
      <c r="B8" s="64"/>
      <c r="C8" s="64"/>
      <c r="D8" s="64"/>
      <c r="E8" s="64"/>
      <c r="F8" s="64"/>
      <c r="G8" s="64"/>
      <c r="H8" s="64"/>
      <c r="I8" s="64"/>
      <c r="J8" s="64"/>
      <c r="K8" s="64"/>
      <c r="L8" s="64"/>
      <c r="M8" s="64"/>
      <c r="N8" s="64"/>
      <c r="O8" s="64"/>
      <c r="P8" s="64"/>
      <c r="Q8" s="64"/>
    </row>
    <row r="9" spans="1:19">
      <c r="A9" s="64"/>
      <c r="B9" s="64"/>
      <c r="C9" s="64"/>
      <c r="D9" s="64"/>
      <c r="E9" s="64"/>
      <c r="F9" s="64"/>
      <c r="G9" s="64"/>
      <c r="H9" s="64"/>
      <c r="I9" s="64"/>
      <c r="J9" s="64"/>
      <c r="K9" s="64"/>
      <c r="L9" s="64"/>
      <c r="M9" s="64"/>
      <c r="N9" s="64"/>
      <c r="O9" s="64"/>
      <c r="P9" s="64"/>
      <c r="Q9" s="64"/>
    </row>
    <row r="10" spans="1:19" ht="48.6" customHeight="1">
      <c r="A10" s="371" t="s">
        <v>213</v>
      </c>
      <c r="B10" s="371"/>
      <c r="C10" s="371"/>
      <c r="D10" s="371"/>
      <c r="E10" s="371"/>
      <c r="F10" s="371"/>
      <c r="G10" s="371"/>
      <c r="H10" s="371"/>
      <c r="I10" s="371"/>
      <c r="J10" s="371"/>
      <c r="K10" s="371"/>
      <c r="L10" s="371"/>
      <c r="M10" s="371"/>
      <c r="N10" s="371"/>
      <c r="O10" s="371"/>
      <c r="P10" s="371"/>
      <c r="Q10" s="371"/>
      <c r="R10" s="371"/>
      <c r="S10" s="371"/>
    </row>
    <row r="11" spans="1:19" ht="48.6" customHeight="1">
      <c r="A11" s="65"/>
      <c r="B11" s="65"/>
      <c r="C11" s="65"/>
      <c r="D11" s="65"/>
      <c r="E11" s="65"/>
      <c r="F11" s="65"/>
      <c r="G11" s="65"/>
      <c r="H11" s="65"/>
      <c r="I11" s="65"/>
      <c r="J11" s="65"/>
      <c r="K11" s="65"/>
      <c r="L11" s="65"/>
      <c r="M11" s="65"/>
      <c r="N11" s="65"/>
      <c r="O11" s="65"/>
      <c r="P11" s="65"/>
      <c r="Q11" s="65"/>
      <c r="R11" s="65"/>
      <c r="S11" s="65"/>
    </row>
    <row r="12" spans="1:19" ht="32.25" customHeight="1">
      <c r="A12" s="65"/>
      <c r="B12" s="65"/>
      <c r="C12" s="65"/>
      <c r="D12" s="65"/>
      <c r="E12" s="65"/>
      <c r="F12" s="65"/>
      <c r="G12" s="65"/>
      <c r="H12" s="65"/>
      <c r="I12" s="65"/>
      <c r="J12" s="65"/>
      <c r="K12" s="65"/>
      <c r="L12" s="65"/>
      <c r="M12" s="65"/>
      <c r="N12" s="65"/>
      <c r="O12" s="65"/>
      <c r="P12" s="65"/>
      <c r="Q12" s="65"/>
      <c r="R12" s="65"/>
      <c r="S12" s="65"/>
    </row>
    <row r="13" spans="1:19" ht="36.6">
      <c r="A13" s="373"/>
      <c r="B13" s="373"/>
      <c r="C13" s="373"/>
      <c r="D13" s="373"/>
      <c r="E13" s="373"/>
      <c r="F13" s="373"/>
      <c r="G13" s="373"/>
      <c r="H13" s="373"/>
      <c r="I13" s="373"/>
      <c r="J13" s="373"/>
      <c r="K13" s="373"/>
      <c r="L13" s="373"/>
      <c r="M13" s="373"/>
      <c r="N13" s="373"/>
      <c r="O13" s="373"/>
      <c r="P13" s="373"/>
      <c r="Q13" s="373"/>
      <c r="R13" s="373"/>
      <c r="S13" s="373"/>
    </row>
    <row r="14" spans="1:19" ht="36.6">
      <c r="A14" s="66"/>
      <c r="B14" s="66"/>
      <c r="C14" s="66"/>
      <c r="D14" s="66"/>
      <c r="E14" s="66"/>
      <c r="F14" s="66"/>
      <c r="G14" s="66"/>
      <c r="H14" s="66"/>
      <c r="I14" s="66"/>
      <c r="J14" s="66"/>
      <c r="K14" s="66"/>
      <c r="L14" s="66"/>
      <c r="M14" s="66"/>
      <c r="N14" s="66"/>
      <c r="O14" s="66"/>
      <c r="P14" s="66"/>
      <c r="Q14" s="66"/>
    </row>
    <row r="15" spans="1:19" ht="28.8">
      <c r="A15" s="67"/>
      <c r="B15" s="67"/>
      <c r="C15" s="67"/>
      <c r="D15" s="67"/>
      <c r="E15" s="67"/>
      <c r="F15" s="67"/>
      <c r="G15" s="67"/>
      <c r="H15" s="67"/>
      <c r="I15" s="67"/>
      <c r="J15" s="67"/>
      <c r="K15" s="67"/>
      <c r="L15" s="67"/>
      <c r="M15" s="67"/>
      <c r="N15" s="67"/>
      <c r="O15" s="67"/>
      <c r="P15" s="64"/>
      <c r="Q15" s="64"/>
    </row>
    <row r="16" spans="1:19" ht="28.8">
      <c r="A16" s="67"/>
      <c r="B16" s="67"/>
      <c r="C16" s="67"/>
      <c r="D16" s="67"/>
      <c r="E16" s="67"/>
      <c r="F16" s="67"/>
      <c r="G16" s="67"/>
      <c r="H16" s="67"/>
      <c r="I16" s="67"/>
      <c r="J16" s="67"/>
      <c r="K16" s="67"/>
      <c r="L16" s="67"/>
      <c r="M16" s="67"/>
      <c r="N16" s="67"/>
      <c r="O16" s="67"/>
      <c r="P16" s="64"/>
      <c r="Q16" s="64"/>
    </row>
    <row r="17" spans="1:19" ht="36.6">
      <c r="B17" s="68"/>
      <c r="D17" s="68"/>
      <c r="E17" s="68"/>
      <c r="F17" s="375" t="s">
        <v>82</v>
      </c>
      <c r="G17" s="375"/>
      <c r="H17" s="375"/>
      <c r="I17" s="372" t="s">
        <v>211</v>
      </c>
      <c r="J17" s="372"/>
      <c r="K17" s="372"/>
      <c r="L17" s="372"/>
      <c r="M17" s="372"/>
      <c r="N17" s="372"/>
      <c r="O17" s="372"/>
      <c r="P17" s="68"/>
      <c r="Q17" s="68"/>
      <c r="R17" s="68"/>
      <c r="S17" s="68"/>
    </row>
    <row r="18" spans="1:19">
      <c r="A18" s="64"/>
      <c r="B18" s="64"/>
      <c r="C18" s="64"/>
      <c r="D18" s="64"/>
      <c r="E18" s="64"/>
      <c r="F18" s="64"/>
      <c r="G18" s="64"/>
      <c r="H18" s="64"/>
      <c r="I18" s="64"/>
      <c r="J18" s="64"/>
      <c r="K18" s="64"/>
      <c r="L18" s="64"/>
      <c r="M18" s="64"/>
      <c r="N18" s="64"/>
      <c r="O18" s="64"/>
      <c r="P18" s="64"/>
      <c r="Q18" s="64"/>
    </row>
    <row r="19" spans="1:19">
      <c r="A19" s="64"/>
      <c r="B19" s="64"/>
      <c r="C19" s="64"/>
      <c r="D19" s="64"/>
      <c r="E19" s="64"/>
      <c r="F19" s="64"/>
      <c r="G19" s="64"/>
      <c r="H19" s="64"/>
      <c r="I19" s="64"/>
      <c r="J19" s="64"/>
      <c r="K19" s="64"/>
      <c r="L19" s="64"/>
      <c r="M19" s="64"/>
      <c r="N19" s="64"/>
      <c r="O19" s="64"/>
      <c r="P19" s="64"/>
      <c r="Q19" s="64"/>
    </row>
    <row r="20" spans="1:19">
      <c r="A20" s="64"/>
      <c r="B20" s="64"/>
      <c r="C20" s="64"/>
      <c r="D20" s="64"/>
      <c r="E20" s="64"/>
      <c r="F20" s="64"/>
      <c r="G20" s="64"/>
      <c r="H20" s="64"/>
      <c r="I20" s="64"/>
      <c r="J20" s="64"/>
      <c r="K20" s="64"/>
      <c r="L20" s="64"/>
      <c r="M20" s="64"/>
      <c r="N20" s="64"/>
      <c r="O20" s="64"/>
      <c r="P20" s="64"/>
      <c r="Q20" s="64"/>
    </row>
    <row r="21" spans="1:19">
      <c r="A21" s="64"/>
      <c r="B21" s="64"/>
      <c r="C21" s="64"/>
      <c r="D21" s="64"/>
      <c r="E21" s="64"/>
      <c r="F21" s="64"/>
      <c r="G21" s="64"/>
      <c r="H21" s="64"/>
      <c r="I21" s="64"/>
      <c r="J21" s="64"/>
      <c r="K21" s="64"/>
      <c r="L21" s="64"/>
      <c r="M21" s="64"/>
      <c r="N21" s="64"/>
      <c r="O21" s="64"/>
      <c r="P21" s="64"/>
      <c r="Q21" s="64"/>
    </row>
    <row r="22" spans="1:19">
      <c r="A22" s="64"/>
      <c r="B22" s="64"/>
      <c r="C22" s="64"/>
      <c r="D22" s="64"/>
      <c r="E22" s="64"/>
      <c r="F22" s="64"/>
      <c r="G22" s="64"/>
      <c r="H22" s="64"/>
      <c r="I22" s="64"/>
      <c r="J22" s="64"/>
      <c r="K22" s="64"/>
      <c r="L22" s="64"/>
      <c r="M22" s="64"/>
      <c r="N22" s="64"/>
      <c r="O22" s="64"/>
      <c r="P22" s="64"/>
      <c r="Q22" s="64"/>
    </row>
    <row r="23" spans="1:19">
      <c r="A23" s="64"/>
      <c r="B23" s="64"/>
      <c r="C23" s="64"/>
      <c r="D23" s="64"/>
      <c r="E23" s="64"/>
      <c r="F23" s="64"/>
      <c r="G23" s="64"/>
      <c r="H23" s="64"/>
      <c r="I23" s="64"/>
      <c r="J23" s="64"/>
      <c r="K23" s="64"/>
      <c r="L23" s="64"/>
      <c r="M23" s="64"/>
      <c r="N23" s="64"/>
      <c r="O23" s="64"/>
      <c r="P23" s="64"/>
      <c r="Q23" s="64"/>
    </row>
    <row r="24" spans="1:19">
      <c r="A24" s="64"/>
      <c r="B24" s="64"/>
      <c r="C24" s="64"/>
      <c r="D24" s="64"/>
      <c r="E24" s="64"/>
      <c r="F24" s="64"/>
      <c r="G24" s="64"/>
      <c r="H24" s="64"/>
      <c r="I24" s="64"/>
      <c r="J24" s="64"/>
      <c r="K24" s="64"/>
      <c r="L24" s="64"/>
      <c r="M24" s="64"/>
      <c r="N24" s="64"/>
      <c r="O24" s="64"/>
      <c r="P24" s="64"/>
      <c r="Q24" s="64"/>
    </row>
    <row r="25" spans="1:19">
      <c r="A25" s="64"/>
      <c r="B25" s="64"/>
      <c r="C25" s="64"/>
      <c r="D25" s="64"/>
      <c r="E25" s="64"/>
      <c r="F25" s="64"/>
      <c r="G25" s="64"/>
      <c r="H25" s="64"/>
      <c r="I25" s="64"/>
      <c r="J25" s="64"/>
      <c r="K25" s="64"/>
      <c r="L25" s="64"/>
      <c r="M25" s="64"/>
      <c r="N25" s="64"/>
      <c r="O25" s="64"/>
      <c r="P25" s="64"/>
      <c r="Q25" s="64"/>
    </row>
    <row r="26" spans="1:19" ht="17.399999999999999">
      <c r="A26" s="374" t="s">
        <v>159</v>
      </c>
      <c r="B26" s="374"/>
      <c r="C26" s="374"/>
      <c r="D26" s="374"/>
      <c r="E26" s="74"/>
      <c r="F26" s="75"/>
      <c r="G26" s="75"/>
      <c r="H26" s="76"/>
      <c r="I26" s="69"/>
      <c r="J26" s="70"/>
      <c r="K26" s="374" t="s">
        <v>160</v>
      </c>
      <c r="L26" s="374"/>
      <c r="M26" s="74"/>
      <c r="N26" s="74"/>
      <c r="O26" s="75"/>
      <c r="P26" s="75"/>
      <c r="Q26" s="71"/>
      <c r="R26" s="72"/>
      <c r="S26" s="72"/>
    </row>
    <row r="27" spans="1:19" ht="15.6">
      <c r="A27" s="71"/>
      <c r="B27" s="71"/>
      <c r="C27" s="71"/>
      <c r="D27" s="70"/>
      <c r="E27" s="370" t="s">
        <v>214</v>
      </c>
      <c r="F27" s="370"/>
      <c r="G27" s="370"/>
      <c r="H27" s="370"/>
      <c r="I27" s="71"/>
      <c r="J27" s="70"/>
      <c r="K27" s="71"/>
      <c r="L27" s="70"/>
      <c r="M27" s="370" t="s">
        <v>216</v>
      </c>
      <c r="N27" s="370"/>
      <c r="O27" s="370"/>
      <c r="P27" s="370"/>
      <c r="Q27" s="71"/>
      <c r="R27" s="72"/>
      <c r="S27" s="72"/>
    </row>
    <row r="28" spans="1:19" ht="15.6">
      <c r="A28" s="73"/>
      <c r="B28" s="73"/>
      <c r="C28" s="73"/>
      <c r="D28" s="73"/>
      <c r="E28" s="370" t="s">
        <v>215</v>
      </c>
      <c r="F28" s="370"/>
      <c r="G28" s="370"/>
      <c r="H28" s="370"/>
      <c r="I28" s="73"/>
      <c r="J28" s="73"/>
      <c r="K28" s="73"/>
      <c r="L28" s="73"/>
      <c r="M28" s="370" t="s">
        <v>217</v>
      </c>
      <c r="N28" s="370"/>
      <c r="O28" s="370"/>
      <c r="P28" s="370"/>
      <c r="Q28" s="73"/>
      <c r="R28" s="73"/>
      <c r="S28" s="73"/>
    </row>
    <row r="29" spans="1:19">
      <c r="A29" s="73"/>
      <c r="B29" s="73"/>
      <c r="C29" s="73"/>
      <c r="D29" s="73"/>
      <c r="E29" s="73"/>
      <c r="F29" s="73"/>
      <c r="G29" s="73"/>
      <c r="H29" s="73"/>
      <c r="I29" s="73"/>
      <c r="J29" s="73"/>
      <c r="K29" s="73"/>
      <c r="L29" s="73"/>
      <c r="M29" s="73"/>
      <c r="N29" s="73"/>
      <c r="O29" s="73"/>
      <c r="P29" s="73"/>
      <c r="Q29" s="73"/>
      <c r="R29" s="73"/>
      <c r="S29" s="73"/>
    </row>
    <row r="30" spans="1:19">
      <c r="A30" s="73"/>
      <c r="B30" s="73"/>
      <c r="C30" s="73"/>
      <c r="D30" s="73"/>
      <c r="E30" s="73"/>
      <c r="F30" s="73"/>
      <c r="G30" s="73"/>
      <c r="H30" s="73"/>
      <c r="I30" s="73"/>
      <c r="J30" s="73"/>
      <c r="K30" s="73"/>
      <c r="L30" s="73"/>
      <c r="M30" s="73"/>
      <c r="N30" s="73"/>
      <c r="O30" s="73"/>
      <c r="P30" s="73"/>
      <c r="Q30" s="73"/>
      <c r="R30" s="73"/>
      <c r="S30" s="73"/>
    </row>
  </sheetData>
  <mergeCells count="11">
    <mergeCell ref="E28:H28"/>
    <mergeCell ref="M28:P28"/>
    <mergeCell ref="A10:S10"/>
    <mergeCell ref="A2:S2"/>
    <mergeCell ref="A13:S13"/>
    <mergeCell ref="E27:H27"/>
    <mergeCell ref="K26:L26"/>
    <mergeCell ref="M27:P27"/>
    <mergeCell ref="A26:D26"/>
    <mergeCell ref="F17:H17"/>
    <mergeCell ref="I17:O17"/>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&amp;L&amp;G&amp;R
&amp;G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tabColor rgb="FF92D050"/>
    <pageSetUpPr fitToPage="1"/>
  </sheetPr>
  <dimension ref="A1:S29"/>
  <sheetViews>
    <sheetView showGridLines="0" view="pageBreakPreview" zoomScale="55" zoomScaleNormal="60" zoomScaleSheetLayoutView="55" workbookViewId="0">
      <selection activeCell="C20" sqref="C20"/>
    </sheetView>
  </sheetViews>
  <sheetFormatPr baseColWidth="10" defaultColWidth="11.44140625" defaultRowHeight="13.8"/>
  <cols>
    <col min="1" max="1" width="0.88671875" style="3" customWidth="1"/>
    <col min="2" max="2" width="46.33203125" style="3" customWidth="1"/>
    <col min="3" max="3" width="112.6640625" style="3" customWidth="1"/>
    <col min="4" max="4" width="15" style="3" customWidth="1"/>
    <col min="5" max="6" width="15.33203125" style="3" customWidth="1"/>
    <col min="7" max="7" width="14.44140625" style="3" customWidth="1"/>
    <col min="8" max="8" width="66.5546875" style="3" customWidth="1"/>
    <col min="9" max="9" width="3.6640625" style="3" customWidth="1"/>
    <col min="10" max="16384" width="11.44140625" style="3"/>
  </cols>
  <sheetData>
    <row r="1" spans="1:19" ht="14.4" customHeight="1"/>
    <row r="2" spans="1:19" ht="35.1" customHeight="1">
      <c r="B2" s="378" t="s">
        <v>37</v>
      </c>
      <c r="C2" s="378"/>
      <c r="D2" s="378"/>
      <c r="E2" s="378"/>
      <c r="F2" s="378"/>
      <c r="G2" s="378"/>
      <c r="H2" s="378"/>
    </row>
    <row r="3" spans="1:19" ht="18">
      <c r="B3" s="106" t="s">
        <v>79</v>
      </c>
      <c r="C3" s="385" t="s">
        <v>218</v>
      </c>
      <c r="D3" s="386"/>
      <c r="E3" s="386"/>
      <c r="F3" s="386"/>
      <c r="G3" s="386"/>
      <c r="H3" s="387"/>
    </row>
    <row r="4" spans="1:19" ht="25.2" customHeight="1">
      <c r="B4" s="106" t="s">
        <v>80</v>
      </c>
      <c r="C4" s="385" t="s">
        <v>219</v>
      </c>
      <c r="D4" s="386"/>
      <c r="E4" s="386"/>
      <c r="F4" s="386"/>
      <c r="G4" s="386"/>
      <c r="H4" s="387"/>
    </row>
    <row r="5" spans="1:19" ht="25.2" customHeight="1">
      <c r="B5" s="106" t="s">
        <v>69</v>
      </c>
      <c r="C5" s="385" t="s">
        <v>220</v>
      </c>
      <c r="D5" s="386"/>
      <c r="E5" s="386"/>
      <c r="F5" s="386"/>
      <c r="G5" s="386"/>
      <c r="H5" s="387"/>
    </row>
    <row r="6" spans="1:19" ht="3.6" customHeight="1">
      <c r="B6" s="156"/>
      <c r="C6" s="156"/>
      <c r="D6" s="156"/>
      <c r="E6" s="156"/>
      <c r="F6" s="156"/>
      <c r="G6" s="156"/>
      <c r="H6" s="382" t="s">
        <v>123</v>
      </c>
    </row>
    <row r="7" spans="1:19" ht="26.4" customHeight="1">
      <c r="B7" s="391" t="s">
        <v>38</v>
      </c>
      <c r="C7" s="388" t="s">
        <v>121</v>
      </c>
      <c r="D7" s="379" t="s">
        <v>122</v>
      </c>
      <c r="E7" s="381"/>
      <c r="F7" s="381"/>
      <c r="G7" s="380"/>
      <c r="H7" s="383"/>
      <c r="I7" s="45"/>
    </row>
    <row r="8" spans="1:19" ht="41.4" customHeight="1">
      <c r="B8" s="392"/>
      <c r="C8" s="389"/>
      <c r="D8" s="379" t="s">
        <v>39</v>
      </c>
      <c r="E8" s="380"/>
      <c r="F8" s="379" t="s">
        <v>40</v>
      </c>
      <c r="G8" s="380"/>
      <c r="H8" s="383"/>
      <c r="I8" s="45"/>
    </row>
    <row r="9" spans="1:19" ht="31.35" customHeight="1">
      <c r="B9" s="393"/>
      <c r="C9" s="390"/>
      <c r="D9" s="90" t="s">
        <v>67</v>
      </c>
      <c r="E9" s="90" t="s">
        <v>68</v>
      </c>
      <c r="F9" s="90" t="s">
        <v>41</v>
      </c>
      <c r="G9" s="90" t="s">
        <v>42</v>
      </c>
      <c r="H9" s="384"/>
      <c r="I9" s="46"/>
    </row>
    <row r="10" spans="1:19" s="8" customFormat="1" ht="46.95" customHeight="1">
      <c r="B10" s="77" t="s">
        <v>65</v>
      </c>
      <c r="C10" s="78" t="s">
        <v>58</v>
      </c>
      <c r="D10" s="294" t="s">
        <v>221</v>
      </c>
      <c r="E10" s="294"/>
      <c r="F10" s="294" t="s">
        <v>221</v>
      </c>
      <c r="G10" s="294" t="s">
        <v>221</v>
      </c>
      <c r="H10" s="79"/>
    </row>
    <row r="11" spans="1:19" s="8" customFormat="1" ht="46.95" customHeight="1">
      <c r="B11" s="77" t="s">
        <v>59</v>
      </c>
      <c r="C11" s="78" t="s">
        <v>64</v>
      </c>
      <c r="D11" s="294" t="s">
        <v>221</v>
      </c>
      <c r="E11" s="294"/>
      <c r="F11" s="294" t="s">
        <v>221</v>
      </c>
      <c r="G11" s="294" t="s">
        <v>221</v>
      </c>
      <c r="H11" s="79"/>
    </row>
    <row r="12" spans="1:19" s="8" customFormat="1" ht="46.95" customHeight="1">
      <c r="B12" s="77" t="s">
        <v>72</v>
      </c>
      <c r="C12" s="78" t="s">
        <v>73</v>
      </c>
      <c r="D12" s="294" t="s">
        <v>221</v>
      </c>
      <c r="E12" s="294"/>
      <c r="F12" s="294" t="s">
        <v>221</v>
      </c>
      <c r="G12" s="294" t="s">
        <v>221</v>
      </c>
      <c r="H12" s="79"/>
    </row>
    <row r="13" spans="1:19" s="8" customFormat="1" ht="46.95" customHeight="1">
      <c r="A13" s="57"/>
      <c r="B13" s="155" t="s">
        <v>43</v>
      </c>
      <c r="C13" s="80" t="s">
        <v>44</v>
      </c>
      <c r="D13" s="295"/>
      <c r="E13" s="295" t="s">
        <v>221</v>
      </c>
      <c r="F13" s="294" t="s">
        <v>221</v>
      </c>
      <c r="G13" s="294" t="s">
        <v>221</v>
      </c>
      <c r="H13" s="82"/>
      <c r="I13" s="57"/>
      <c r="J13" s="57"/>
      <c r="K13" s="57"/>
      <c r="L13" s="57"/>
      <c r="M13" s="57"/>
      <c r="N13" s="57"/>
      <c r="O13" s="57"/>
      <c r="P13" s="57"/>
      <c r="Q13" s="57"/>
      <c r="R13" s="57"/>
      <c r="S13" s="57"/>
    </row>
    <row r="14" spans="1:19" s="8" customFormat="1" ht="46.95" customHeight="1">
      <c r="B14" s="77" t="s">
        <v>185</v>
      </c>
      <c r="C14" s="78" t="s">
        <v>186</v>
      </c>
      <c r="D14" s="294" t="s">
        <v>221</v>
      </c>
      <c r="E14" s="296"/>
      <c r="F14" s="294" t="s">
        <v>221</v>
      </c>
      <c r="G14" s="294" t="s">
        <v>221</v>
      </c>
      <c r="H14" s="79"/>
    </row>
    <row r="15" spans="1:19" s="8" customFormat="1" ht="46.95" customHeight="1">
      <c r="B15" s="77" t="s">
        <v>45</v>
      </c>
      <c r="C15" s="80" t="s">
        <v>46</v>
      </c>
      <c r="D15" s="294" t="s">
        <v>221</v>
      </c>
      <c r="E15" s="81"/>
      <c r="F15" s="294" t="s">
        <v>221</v>
      </c>
      <c r="G15" s="294" t="s">
        <v>221</v>
      </c>
      <c r="H15" s="82"/>
    </row>
    <row r="16" spans="1:19" s="8" customFormat="1" ht="46.95" customHeight="1">
      <c r="B16" s="77" t="s">
        <v>195</v>
      </c>
      <c r="C16" s="80" t="s">
        <v>75</v>
      </c>
      <c r="D16" s="294" t="s">
        <v>221</v>
      </c>
      <c r="E16" s="81"/>
      <c r="F16" s="294" t="s">
        <v>221</v>
      </c>
      <c r="G16" s="294" t="s">
        <v>221</v>
      </c>
      <c r="H16" s="83"/>
    </row>
    <row r="17" spans="2:9" s="8" customFormat="1" ht="46.95" customHeight="1">
      <c r="B17" s="77" t="s">
        <v>47</v>
      </c>
      <c r="C17" s="80" t="s">
        <v>48</v>
      </c>
      <c r="D17" s="294" t="s">
        <v>221</v>
      </c>
      <c r="E17" s="81"/>
      <c r="F17" s="294" t="s">
        <v>221</v>
      </c>
      <c r="G17" s="294" t="s">
        <v>221</v>
      </c>
      <c r="H17" s="83"/>
    </row>
    <row r="18" spans="2:9" s="8" customFormat="1" ht="46.95" customHeight="1">
      <c r="B18" s="77" t="s">
        <v>49</v>
      </c>
      <c r="C18" s="80" t="s">
        <v>50</v>
      </c>
      <c r="D18" s="81"/>
      <c r="E18" s="294" t="s">
        <v>221</v>
      </c>
      <c r="F18" s="294" t="s">
        <v>221</v>
      </c>
      <c r="G18" s="294" t="s">
        <v>221</v>
      </c>
      <c r="H18" s="83"/>
    </row>
    <row r="19" spans="2:9" s="8" customFormat="1" ht="46.95" customHeight="1">
      <c r="B19" s="77" t="s">
        <v>51</v>
      </c>
      <c r="C19" s="80" t="s">
        <v>52</v>
      </c>
      <c r="D19" s="294" t="s">
        <v>221</v>
      </c>
      <c r="E19" s="81"/>
      <c r="F19" s="294" t="s">
        <v>221</v>
      </c>
      <c r="G19" s="294" t="s">
        <v>221</v>
      </c>
      <c r="H19" s="83"/>
    </row>
    <row r="20" spans="2:9" s="8" customFormat="1" ht="46.95" customHeight="1">
      <c r="B20" s="77" t="s">
        <v>53</v>
      </c>
      <c r="C20" s="80" t="s">
        <v>54</v>
      </c>
      <c r="D20" s="294" t="s">
        <v>221</v>
      </c>
      <c r="E20" s="81"/>
      <c r="F20" s="294" t="s">
        <v>221</v>
      </c>
      <c r="G20" s="294" t="s">
        <v>221</v>
      </c>
      <c r="H20" s="83"/>
    </row>
    <row r="21" spans="2:9" s="8" customFormat="1" ht="48.6" customHeight="1">
      <c r="B21" s="155" t="s">
        <v>137</v>
      </c>
      <c r="C21" s="80" t="s">
        <v>131</v>
      </c>
      <c r="D21" s="294" t="s">
        <v>221</v>
      </c>
      <c r="E21" s="81"/>
      <c r="F21" s="294" t="s">
        <v>221</v>
      </c>
      <c r="G21" s="294" t="s">
        <v>221</v>
      </c>
      <c r="H21" s="82"/>
    </row>
    <row r="22" spans="2:9" s="8" customFormat="1" ht="48.6" customHeight="1">
      <c r="B22" s="77" t="s">
        <v>55</v>
      </c>
      <c r="C22" s="80" t="s">
        <v>162</v>
      </c>
      <c r="D22" s="294" t="s">
        <v>221</v>
      </c>
      <c r="E22" s="81"/>
      <c r="F22" s="294" t="s">
        <v>221</v>
      </c>
      <c r="G22" s="294" t="s">
        <v>221</v>
      </c>
      <c r="H22" s="83"/>
    </row>
    <row r="23" spans="2:9" s="8" customFormat="1" ht="48.6" customHeight="1">
      <c r="B23" s="77" t="s">
        <v>201</v>
      </c>
      <c r="C23" s="80" t="s">
        <v>202</v>
      </c>
      <c r="D23" s="294" t="s">
        <v>221</v>
      </c>
      <c r="E23" s="81"/>
      <c r="F23" s="294" t="s">
        <v>221</v>
      </c>
      <c r="G23" s="294" t="s">
        <v>221</v>
      </c>
      <c r="H23" s="83"/>
    </row>
    <row r="24" spans="2:9" s="8" customFormat="1" ht="60.6" customHeight="1">
      <c r="B24" s="155" t="s">
        <v>56</v>
      </c>
      <c r="C24" s="80" t="s">
        <v>57</v>
      </c>
      <c r="D24" s="294" t="s">
        <v>221</v>
      </c>
      <c r="E24" s="81"/>
      <c r="F24" s="294" t="s">
        <v>221</v>
      </c>
      <c r="G24" s="294" t="s">
        <v>221</v>
      </c>
      <c r="H24" s="233"/>
    </row>
    <row r="25" spans="2:9">
      <c r="B25" s="84" t="s">
        <v>210</v>
      </c>
      <c r="C25" s="84"/>
      <c r="D25" s="84"/>
      <c r="E25" s="84"/>
      <c r="F25" s="84"/>
      <c r="G25" s="84"/>
      <c r="H25" s="84"/>
    </row>
    <row r="26" spans="2:9">
      <c r="B26" s="84"/>
      <c r="C26" s="84"/>
      <c r="D26" s="84"/>
      <c r="E26" s="84"/>
      <c r="F26" s="84"/>
      <c r="G26" s="84"/>
      <c r="H26" s="84"/>
    </row>
    <row r="27" spans="2:9" ht="15.6">
      <c r="B27" s="85" t="s">
        <v>150</v>
      </c>
      <c r="C27" s="89"/>
      <c r="D27" s="86"/>
      <c r="E27" s="85" t="s">
        <v>151</v>
      </c>
      <c r="F27" s="157"/>
      <c r="G27" s="157"/>
      <c r="H27" s="157"/>
      <c r="I27" s="47"/>
    </row>
    <row r="28" spans="2:9" ht="15.6">
      <c r="B28" s="87"/>
      <c r="C28" s="154" t="s">
        <v>222</v>
      </c>
      <c r="D28" s="86"/>
      <c r="E28" s="87"/>
      <c r="F28" s="377" t="s">
        <v>224</v>
      </c>
      <c r="G28" s="377"/>
      <c r="H28" s="377"/>
      <c r="I28" s="48"/>
    </row>
    <row r="29" spans="2:9" ht="15.6">
      <c r="B29" s="88"/>
      <c r="C29" s="154" t="s">
        <v>223</v>
      </c>
      <c r="D29" s="88"/>
      <c r="E29" s="88"/>
      <c r="F29" s="376" t="s">
        <v>225</v>
      </c>
      <c r="G29" s="376"/>
      <c r="H29" s="376"/>
    </row>
  </sheetData>
  <mergeCells count="12">
    <mergeCell ref="F29:H29"/>
    <mergeCell ref="F28:H28"/>
    <mergeCell ref="B2:H2"/>
    <mergeCell ref="D8:E8"/>
    <mergeCell ref="F8:G8"/>
    <mergeCell ref="D7:G7"/>
    <mergeCell ref="H6:H9"/>
    <mergeCell ref="C3:H3"/>
    <mergeCell ref="C4:H4"/>
    <mergeCell ref="C5:H5"/>
    <mergeCell ref="C7:C9"/>
    <mergeCell ref="B7:B9"/>
  </mergeCells>
  <printOptions horizontalCentered="1"/>
  <pageMargins left="0.39370078740157483" right="0.39370078740157483" top="1.3779527559055118" bottom="0.86614173228346458" header="0.39370078740157483" footer="0.59055118110236227"/>
  <pageSetup scale="45" fitToHeight="0" orientation="landscape" r:id="rId1"/>
  <headerFooter scaleWithDoc="0">
    <oddHeader>&amp;L&amp;G&amp;R
&amp;G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1">
    <tabColor rgb="FFFFC000"/>
    <pageSetUpPr fitToPage="1"/>
  </sheetPr>
  <dimension ref="A1:S42"/>
  <sheetViews>
    <sheetView showGridLines="0" view="pageBreakPreview" topLeftCell="A12" zoomScale="40" zoomScaleNormal="95" zoomScaleSheetLayoutView="40" workbookViewId="0">
      <selection activeCell="C15" sqref="C15:C20"/>
    </sheetView>
  </sheetViews>
  <sheetFormatPr baseColWidth="10" defaultColWidth="11.44140625" defaultRowHeight="13.8"/>
  <cols>
    <col min="1" max="1" width="0.88671875" style="1" customWidth="1"/>
    <col min="2" max="2" width="64.6640625" style="1" customWidth="1"/>
    <col min="3" max="3" width="45.5546875" style="1" bestFit="1" customWidth="1"/>
    <col min="4" max="4" width="78.6640625" style="1" customWidth="1"/>
    <col min="5" max="5" width="177.33203125" style="1" customWidth="1"/>
    <col min="6" max="6" width="4.6640625" style="1" customWidth="1"/>
    <col min="7" max="16384" width="11.44140625" style="1"/>
  </cols>
  <sheetData>
    <row r="1" spans="1:19" ht="14.4" customHeight="1"/>
    <row r="2" spans="1:19" ht="96.6" customHeight="1">
      <c r="B2" s="394" t="s">
        <v>59</v>
      </c>
      <c r="C2" s="394"/>
      <c r="D2" s="394"/>
      <c r="E2" s="394"/>
    </row>
    <row r="3" spans="1:19" ht="39.6" customHeight="1">
      <c r="B3" s="401" t="s">
        <v>60</v>
      </c>
      <c r="C3" s="401"/>
      <c r="D3" s="401"/>
      <c r="E3" s="401"/>
    </row>
    <row r="4" spans="1:19" ht="19.2" customHeight="1">
      <c r="B4" s="401"/>
      <c r="C4" s="401"/>
      <c r="D4" s="401"/>
      <c r="E4" s="401"/>
    </row>
    <row r="5" spans="1:19" ht="13.5" customHeight="1">
      <c r="B5" s="401"/>
      <c r="C5" s="401"/>
      <c r="D5" s="401"/>
      <c r="E5" s="401"/>
    </row>
    <row r="6" spans="1:19" ht="2.4" customHeight="1">
      <c r="B6" s="401"/>
      <c r="C6" s="401"/>
      <c r="D6" s="401"/>
      <c r="E6" s="401"/>
    </row>
    <row r="7" spans="1:19">
      <c r="B7" s="9"/>
      <c r="C7" s="9"/>
      <c r="D7" s="9"/>
      <c r="E7" s="9"/>
    </row>
    <row r="8" spans="1:19" ht="0.6" customHeight="1">
      <c r="B8" s="9"/>
      <c r="C8" s="9"/>
      <c r="D8" s="9"/>
      <c r="E8" s="9"/>
    </row>
    <row r="9" spans="1:19" ht="6.6" hidden="1" customHeight="1">
      <c r="B9" s="9"/>
      <c r="C9" s="9"/>
      <c r="D9" s="9"/>
      <c r="E9" s="9"/>
    </row>
    <row r="10" spans="1:19" ht="54" customHeight="1">
      <c r="B10" s="399" t="s">
        <v>79</v>
      </c>
      <c r="C10" s="400"/>
      <c r="D10" s="396" t="s">
        <v>218</v>
      </c>
      <c r="E10" s="396"/>
    </row>
    <row r="11" spans="1:19" ht="54" customHeight="1">
      <c r="B11" s="397" t="s">
        <v>80</v>
      </c>
      <c r="C11" s="398"/>
      <c r="D11" s="396" t="s">
        <v>219</v>
      </c>
      <c r="E11" s="396"/>
    </row>
    <row r="12" spans="1:19" ht="54" customHeight="1">
      <c r="B12" s="397" t="s">
        <v>69</v>
      </c>
      <c r="C12" s="398"/>
      <c r="D12" s="396" t="s">
        <v>220</v>
      </c>
      <c r="E12" s="396"/>
    </row>
    <row r="13" spans="1:19" ht="10.95" customHeight="1">
      <c r="A13" s="51"/>
      <c r="B13" s="56"/>
      <c r="C13" s="56"/>
      <c r="D13" s="395"/>
      <c r="E13" s="395"/>
      <c r="F13" s="51"/>
      <c r="G13" s="51"/>
      <c r="H13" s="51"/>
      <c r="I13" s="51"/>
      <c r="J13" s="51"/>
      <c r="K13" s="51"/>
      <c r="L13" s="51"/>
      <c r="M13" s="51"/>
      <c r="N13" s="51"/>
      <c r="O13" s="51"/>
      <c r="P13" s="51"/>
      <c r="Q13" s="51"/>
      <c r="R13" s="51"/>
      <c r="S13" s="51"/>
    </row>
    <row r="14" spans="1:19" s="42" customFormat="1" ht="57.6" customHeight="1">
      <c r="B14" s="107" t="s">
        <v>61</v>
      </c>
      <c r="C14" s="108" t="s">
        <v>74</v>
      </c>
      <c r="D14" s="402" t="s">
        <v>62</v>
      </c>
      <c r="E14" s="403"/>
      <c r="F14" s="43"/>
    </row>
    <row r="15" spans="1:19" s="7" customFormat="1" ht="216.6" customHeight="1">
      <c r="B15" s="412" t="s">
        <v>165</v>
      </c>
      <c r="C15" s="410">
        <v>-38408907.509999879</v>
      </c>
      <c r="D15" s="404" t="s">
        <v>1907</v>
      </c>
      <c r="E15" s="405"/>
    </row>
    <row r="16" spans="1:19" s="7" customFormat="1" ht="216.6" customHeight="1">
      <c r="B16" s="413"/>
      <c r="C16" s="411"/>
      <c r="D16" s="406"/>
      <c r="E16" s="407"/>
    </row>
    <row r="17" spans="2:5" s="7" customFormat="1" ht="216.6" customHeight="1">
      <c r="B17" s="413"/>
      <c r="C17" s="411"/>
      <c r="D17" s="406"/>
      <c r="E17" s="407"/>
    </row>
    <row r="18" spans="2:5" s="7" customFormat="1" ht="216.6" customHeight="1">
      <c r="B18" s="413"/>
      <c r="C18" s="411"/>
      <c r="D18" s="406"/>
      <c r="E18" s="407"/>
    </row>
    <row r="19" spans="2:5" s="7" customFormat="1" ht="216.6" customHeight="1">
      <c r="B19" s="413"/>
      <c r="C19" s="411"/>
      <c r="D19" s="406"/>
      <c r="E19" s="407"/>
    </row>
    <row r="20" spans="2:5" s="7" customFormat="1" ht="216.6" customHeight="1">
      <c r="B20" s="413"/>
      <c r="C20" s="411"/>
      <c r="D20" s="406"/>
      <c r="E20" s="407"/>
    </row>
    <row r="21" spans="2:5" s="7" customFormat="1" ht="199.95" customHeight="1">
      <c r="B21" s="415" t="s">
        <v>66</v>
      </c>
      <c r="C21" s="410">
        <v>2959964709.0699997</v>
      </c>
      <c r="D21" s="404" t="s">
        <v>1908</v>
      </c>
      <c r="E21" s="405"/>
    </row>
    <row r="22" spans="2:5" s="7" customFormat="1" ht="199.95" customHeight="1">
      <c r="B22" s="416"/>
      <c r="C22" s="411"/>
      <c r="D22" s="406"/>
      <c r="E22" s="407"/>
    </row>
    <row r="23" spans="2:5" s="7" customFormat="1" ht="199.95" customHeight="1">
      <c r="B23" s="416"/>
      <c r="C23" s="411"/>
      <c r="D23" s="406"/>
      <c r="E23" s="407"/>
    </row>
    <row r="24" spans="2:5" s="7" customFormat="1" ht="199.95" customHeight="1">
      <c r="B24" s="417"/>
      <c r="C24" s="414"/>
      <c r="D24" s="408"/>
      <c r="E24" s="409"/>
    </row>
    <row r="25" spans="2:5" s="7" customFormat="1" ht="214.2" customHeight="1">
      <c r="B25" s="415" t="s">
        <v>63</v>
      </c>
      <c r="C25" s="410">
        <v>2489809781.7600002</v>
      </c>
      <c r="D25" s="404" t="s">
        <v>1908</v>
      </c>
      <c r="E25" s="405"/>
    </row>
    <row r="26" spans="2:5" s="7" customFormat="1" ht="214.2" customHeight="1">
      <c r="B26" s="416"/>
      <c r="C26" s="411"/>
      <c r="D26" s="406"/>
      <c r="E26" s="407"/>
    </row>
    <row r="27" spans="2:5" s="7" customFormat="1" ht="163.19999999999999" customHeight="1">
      <c r="B27" s="416"/>
      <c r="C27" s="411"/>
      <c r="D27" s="406"/>
      <c r="E27" s="407"/>
    </row>
    <row r="28" spans="2:5" s="7" customFormat="1" ht="214.2" customHeight="1">
      <c r="B28" s="417"/>
      <c r="C28" s="414"/>
      <c r="D28" s="408"/>
      <c r="E28" s="409"/>
    </row>
    <row r="29" spans="2:5">
      <c r="B29" s="44" t="s">
        <v>210</v>
      </c>
      <c r="C29" s="44"/>
      <c r="D29" s="44"/>
      <c r="E29" s="44"/>
    </row>
    <row r="30" spans="2:5" s="50" customFormat="1">
      <c r="B30" s="91"/>
      <c r="C30" s="91"/>
      <c r="D30" s="91"/>
      <c r="E30" s="91"/>
    </row>
    <row r="31" spans="2:5" s="50" customFormat="1">
      <c r="B31" s="91"/>
      <c r="C31" s="91"/>
      <c r="D31" s="91"/>
      <c r="E31" s="91"/>
    </row>
    <row r="32" spans="2:5" s="50" customFormat="1" ht="21">
      <c r="B32" s="92" t="s">
        <v>189</v>
      </c>
      <c r="C32" s="91"/>
      <c r="D32" s="91"/>
      <c r="E32" s="91"/>
    </row>
    <row r="33" spans="2:7" s="50" customFormat="1" ht="15.6">
      <c r="B33" s="154" t="s">
        <v>222</v>
      </c>
      <c r="C33" s="91"/>
      <c r="D33" s="91"/>
      <c r="E33" s="377" t="s">
        <v>224</v>
      </c>
      <c r="F33" s="377"/>
      <c r="G33" s="377"/>
    </row>
    <row r="34" spans="2:7" s="50" customFormat="1" ht="15.6">
      <c r="B34" s="154" t="s">
        <v>223</v>
      </c>
      <c r="C34" s="91"/>
      <c r="D34" s="91"/>
      <c r="E34" s="376" t="s">
        <v>225</v>
      </c>
      <c r="F34" s="376"/>
      <c r="G34" s="376"/>
    </row>
    <row r="35" spans="2:7" s="50" customFormat="1"/>
    <row r="36" spans="2:7" s="50" customFormat="1"/>
    <row r="37" spans="2:7" s="50" customFormat="1"/>
    <row r="38" spans="2:7" s="50" customFormat="1"/>
    <row r="39" spans="2:7" s="50" customFormat="1"/>
    <row r="40" spans="2:7" s="50" customFormat="1"/>
    <row r="41" spans="2:7" s="50" customFormat="1"/>
    <row r="42" spans="2:7" s="50" customFormat="1"/>
  </sheetData>
  <sheetProtection formatColumns="0" formatRows="0"/>
  <mergeCells count="21">
    <mergeCell ref="C21:C24"/>
    <mergeCell ref="B21:B24"/>
    <mergeCell ref="D21:E24"/>
    <mergeCell ref="C25:C28"/>
    <mergeCell ref="B25:B28"/>
    <mergeCell ref="E33:G33"/>
    <mergeCell ref="E34:G34"/>
    <mergeCell ref="B2:E2"/>
    <mergeCell ref="D13:E13"/>
    <mergeCell ref="D12:E12"/>
    <mergeCell ref="B12:C12"/>
    <mergeCell ref="B10:C10"/>
    <mergeCell ref="D10:E10"/>
    <mergeCell ref="B3:E6"/>
    <mergeCell ref="D14:E14"/>
    <mergeCell ref="B11:C11"/>
    <mergeCell ref="D11:E11"/>
    <mergeCell ref="D25:E28"/>
    <mergeCell ref="C15:C20"/>
    <mergeCell ref="B15:B20"/>
    <mergeCell ref="D15:E20"/>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&amp;L&amp;G&amp;R
&amp;G</oddHeader>
    <oddFooter>&amp;R&amp;G</oddFooter>
  </headerFooter>
  <rowBreaks count="1" manualBreakCount="1">
    <brk id="23"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M66"/>
  <sheetViews>
    <sheetView showGridLines="0" view="pageBreakPreview" topLeftCell="A13" zoomScaleNormal="70" zoomScaleSheetLayoutView="100" workbookViewId="0">
      <selection activeCell="E19" sqref="E19:E21"/>
    </sheetView>
  </sheetViews>
  <sheetFormatPr baseColWidth="10" defaultColWidth="11.44140625" defaultRowHeight="13.8"/>
  <cols>
    <col min="1" max="1" width="0.88671875" style="1" customWidth="1"/>
    <col min="2" max="2" width="15.44140625" style="1" customWidth="1"/>
    <col min="3" max="3" width="19" style="1" customWidth="1"/>
    <col min="4" max="4" width="18" style="1" customWidth="1"/>
    <col min="5" max="5" width="17.5546875" style="1" customWidth="1"/>
    <col min="6" max="6" width="19.88671875" style="1" customWidth="1"/>
    <col min="7" max="7" width="18.5546875" style="1" customWidth="1"/>
    <col min="8" max="8" width="20.6640625" style="1" customWidth="1"/>
    <col min="9" max="9" width="19.33203125" style="1" customWidth="1"/>
    <col min="10" max="10" width="18.5546875" style="1" customWidth="1"/>
    <col min="11" max="11" width="18.109375" style="58" customWidth="1"/>
    <col min="12" max="12" width="94.33203125" style="58" customWidth="1"/>
    <col min="13" max="16384" width="11.44140625" style="1"/>
  </cols>
  <sheetData>
    <row r="1" spans="1:13" ht="14.4" customHeight="1"/>
    <row r="2" spans="1:13" ht="35.1" customHeight="1">
      <c r="B2" s="428" t="s">
        <v>71</v>
      </c>
      <c r="C2" s="428"/>
      <c r="D2" s="428"/>
      <c r="E2" s="428"/>
      <c r="F2" s="428"/>
      <c r="G2" s="428"/>
      <c r="H2" s="428"/>
      <c r="I2" s="428"/>
      <c r="J2" s="428"/>
      <c r="K2" s="428"/>
      <c r="L2" s="428"/>
    </row>
    <row r="3" spans="1:13" ht="6.75" customHeight="1">
      <c r="B3" s="9"/>
      <c r="C3" s="9"/>
      <c r="D3" s="9"/>
      <c r="E3" s="9"/>
      <c r="F3" s="9"/>
      <c r="G3" s="9"/>
      <c r="H3" s="9"/>
      <c r="I3" s="9"/>
      <c r="J3" s="9"/>
      <c r="K3" s="59"/>
      <c r="L3" s="59"/>
    </row>
    <row r="4" spans="1:13" ht="17.25" customHeight="1">
      <c r="B4" s="431" t="s">
        <v>76</v>
      </c>
      <c r="C4" s="432"/>
      <c r="D4" s="433"/>
      <c r="E4" s="418" t="s">
        <v>218</v>
      </c>
      <c r="F4" s="418"/>
      <c r="G4" s="418"/>
      <c r="H4" s="418"/>
      <c r="I4" s="418"/>
      <c r="J4" s="418"/>
      <c r="K4" s="418"/>
      <c r="L4" s="418"/>
      <c r="M4" s="418"/>
    </row>
    <row r="5" spans="1:13" ht="17.25" customHeight="1">
      <c r="B5" s="434" t="s">
        <v>80</v>
      </c>
      <c r="C5" s="435"/>
      <c r="D5" s="436"/>
      <c r="E5" s="419" t="s">
        <v>219</v>
      </c>
      <c r="F5" s="419"/>
      <c r="G5" s="419"/>
      <c r="H5" s="419"/>
      <c r="I5" s="419"/>
      <c r="J5" s="419"/>
      <c r="K5" s="419"/>
      <c r="L5" s="419"/>
      <c r="M5" s="419"/>
    </row>
    <row r="6" spans="1:13" ht="3" customHeight="1">
      <c r="B6" s="22"/>
      <c r="C6" s="22"/>
      <c r="D6" s="22"/>
      <c r="E6" s="22"/>
      <c r="F6" s="23"/>
      <c r="G6" s="23"/>
      <c r="H6" s="23"/>
      <c r="I6" s="23"/>
      <c r="J6" s="23"/>
      <c r="K6" s="60"/>
      <c r="L6" s="60"/>
    </row>
    <row r="7" spans="1:13" s="41" customFormat="1" ht="29.1" customHeight="1">
      <c r="B7" s="440" t="s">
        <v>77</v>
      </c>
      <c r="C7" s="429" t="s">
        <v>128</v>
      </c>
      <c r="D7" s="429"/>
      <c r="E7" s="430"/>
      <c r="F7" s="430"/>
      <c r="G7" s="430"/>
      <c r="H7" s="430"/>
      <c r="I7" s="430"/>
      <c r="J7" s="112" t="s">
        <v>10</v>
      </c>
      <c r="K7" s="437" t="s">
        <v>170</v>
      </c>
      <c r="L7" s="437" t="s">
        <v>169</v>
      </c>
    </row>
    <row r="8" spans="1:13" s="41" customFormat="1" ht="56.25" customHeight="1">
      <c r="B8" s="441"/>
      <c r="C8" s="62" t="s">
        <v>11</v>
      </c>
      <c r="D8" s="62" t="s">
        <v>1</v>
      </c>
      <c r="E8" s="62" t="s">
        <v>130</v>
      </c>
      <c r="F8" s="62" t="s">
        <v>152</v>
      </c>
      <c r="G8" s="62" t="s">
        <v>15</v>
      </c>
      <c r="H8" s="62" t="s">
        <v>20</v>
      </c>
      <c r="I8" s="62" t="s">
        <v>153</v>
      </c>
      <c r="J8" s="104" t="s">
        <v>166</v>
      </c>
      <c r="K8" s="438"/>
      <c r="L8" s="438"/>
    </row>
    <row r="9" spans="1:13" s="7" customFormat="1" ht="42.6" customHeight="1">
      <c r="B9" s="113" t="s">
        <v>12</v>
      </c>
      <c r="C9" s="114">
        <f>SUM(C10:C35)</f>
        <v>1739390966</v>
      </c>
      <c r="D9" s="114">
        <f t="shared" ref="D9:H9" si="0">SUM(D10:D35)</f>
        <v>1706395053.0599999</v>
      </c>
      <c r="E9" s="114">
        <f t="shared" si="0"/>
        <v>1540785867.6000001</v>
      </c>
      <c r="F9" s="114">
        <f t="shared" si="0"/>
        <v>144428441</v>
      </c>
      <c r="G9" s="114">
        <f t="shared" si="0"/>
        <v>1685214308.5999999</v>
      </c>
      <c r="H9" s="114">
        <f t="shared" si="0"/>
        <v>1485272898.98</v>
      </c>
      <c r="I9" s="114">
        <f>SUM(I10:I34)</f>
        <v>1685214308.5999999</v>
      </c>
      <c r="J9" s="114">
        <f>SUM(J10:J35)</f>
        <v>-21180744.459999911</v>
      </c>
      <c r="K9" s="439"/>
      <c r="L9" s="439"/>
    </row>
    <row r="10" spans="1:13" s="7" customFormat="1" ht="144">
      <c r="B10" s="423">
        <v>1000</v>
      </c>
      <c r="C10" s="420">
        <v>802257576</v>
      </c>
      <c r="D10" s="420">
        <v>733781912.30999994</v>
      </c>
      <c r="E10" s="421">
        <v>727128459.08000004</v>
      </c>
      <c r="F10" s="420">
        <v>3806095.93</v>
      </c>
      <c r="G10" s="420">
        <v>730934555.00999999</v>
      </c>
      <c r="H10" s="421">
        <v>727128459.08000004</v>
      </c>
      <c r="I10" s="420">
        <v>730934555.00999999</v>
      </c>
      <c r="J10" s="420">
        <f>+F10+E10-D10</f>
        <v>-2847357.2999999523</v>
      </c>
      <c r="K10" s="363">
        <v>1</v>
      </c>
      <c r="L10" s="360" t="s">
        <v>1923</v>
      </c>
    </row>
    <row r="11" spans="1:13" s="7" customFormat="1" ht="12">
      <c r="B11" s="423"/>
      <c r="C11" s="420"/>
      <c r="D11" s="420"/>
      <c r="E11" s="421"/>
      <c r="F11" s="420"/>
      <c r="G11" s="420"/>
      <c r="H11" s="421"/>
      <c r="I11" s="420"/>
      <c r="J11" s="420"/>
      <c r="K11" s="97"/>
      <c r="L11" s="97"/>
    </row>
    <row r="12" spans="1:13" s="7" customFormat="1" ht="12">
      <c r="B12" s="423"/>
      <c r="C12" s="420"/>
      <c r="D12" s="420"/>
      <c r="E12" s="421"/>
      <c r="F12" s="420"/>
      <c r="G12" s="420"/>
      <c r="H12" s="421"/>
      <c r="I12" s="420"/>
      <c r="J12" s="420"/>
      <c r="K12" s="96"/>
      <c r="L12" s="96"/>
    </row>
    <row r="13" spans="1:13" s="7" customFormat="1" ht="132">
      <c r="A13" s="55"/>
      <c r="B13" s="423">
        <v>2000</v>
      </c>
      <c r="C13" s="420">
        <v>167660850</v>
      </c>
      <c r="D13" s="420">
        <v>192129961.87</v>
      </c>
      <c r="E13" s="421">
        <v>160215942.87</v>
      </c>
      <c r="F13" s="420">
        <v>30584599.050000001</v>
      </c>
      <c r="G13" s="420">
        <v>190800541.91999999</v>
      </c>
      <c r="H13" s="421">
        <v>160215942.87</v>
      </c>
      <c r="I13" s="420">
        <v>190800541.91999999</v>
      </c>
      <c r="J13" s="420">
        <f>+F13+E13-D13</f>
        <v>-1329419.9499999881</v>
      </c>
      <c r="K13" s="363">
        <v>1</v>
      </c>
      <c r="L13" s="360" t="s">
        <v>1924</v>
      </c>
    </row>
    <row r="14" spans="1:13" s="7" customFormat="1" ht="12">
      <c r="B14" s="423"/>
      <c r="C14" s="420"/>
      <c r="D14" s="420"/>
      <c r="E14" s="421"/>
      <c r="F14" s="420"/>
      <c r="G14" s="420"/>
      <c r="H14" s="421"/>
      <c r="I14" s="420"/>
      <c r="J14" s="420"/>
      <c r="K14" s="96"/>
      <c r="L14" s="96"/>
    </row>
    <row r="15" spans="1:13" s="7" customFormat="1" ht="12">
      <c r="B15" s="423"/>
      <c r="C15" s="420"/>
      <c r="D15" s="420"/>
      <c r="E15" s="421"/>
      <c r="F15" s="420"/>
      <c r="G15" s="420"/>
      <c r="H15" s="421"/>
      <c r="I15" s="420"/>
      <c r="J15" s="420"/>
      <c r="K15" s="96"/>
      <c r="L15" s="96"/>
    </row>
    <row r="16" spans="1:13" s="7" customFormat="1" ht="204.75" customHeight="1">
      <c r="B16" s="423">
        <v>3000</v>
      </c>
      <c r="C16" s="420">
        <v>537991537</v>
      </c>
      <c r="D16" s="420">
        <v>573087067.16999996</v>
      </c>
      <c r="E16" s="421">
        <v>481936341.47000003</v>
      </c>
      <c r="F16" s="420">
        <v>76415298.420000002</v>
      </c>
      <c r="G16" s="420">
        <v>558351639.88999999</v>
      </c>
      <c r="H16" s="421">
        <v>481936341.47000003</v>
      </c>
      <c r="I16" s="420">
        <v>558351639.88999999</v>
      </c>
      <c r="J16" s="420">
        <f>+F16+E16-D16</f>
        <v>-14735427.279999971</v>
      </c>
      <c r="K16" s="363">
        <v>1</v>
      </c>
      <c r="L16" s="360" t="s">
        <v>1925</v>
      </c>
    </row>
    <row r="17" spans="2:12" s="7" customFormat="1" ht="12">
      <c r="B17" s="423"/>
      <c r="C17" s="420"/>
      <c r="D17" s="420"/>
      <c r="E17" s="421"/>
      <c r="F17" s="420"/>
      <c r="G17" s="420"/>
      <c r="H17" s="421"/>
      <c r="I17" s="420"/>
      <c r="J17" s="420"/>
      <c r="K17" s="96"/>
      <c r="L17" s="96"/>
    </row>
    <row r="18" spans="2:12" s="7" customFormat="1" ht="12">
      <c r="B18" s="423"/>
      <c r="C18" s="420"/>
      <c r="D18" s="420"/>
      <c r="E18" s="421"/>
      <c r="F18" s="420"/>
      <c r="G18" s="420"/>
      <c r="H18" s="421"/>
      <c r="I18" s="420"/>
      <c r="J18" s="420"/>
      <c r="K18" s="96"/>
      <c r="L18" s="96"/>
    </row>
    <row r="19" spans="2:12" s="7" customFormat="1" ht="48">
      <c r="B19" s="424">
        <v>4000</v>
      </c>
      <c r="C19" s="420">
        <v>198231003</v>
      </c>
      <c r="D19" s="420">
        <v>206497332</v>
      </c>
      <c r="E19" s="421">
        <v>171505124.18000001</v>
      </c>
      <c r="F19" s="420">
        <v>33622447.600000001</v>
      </c>
      <c r="G19" s="420">
        <v>205127571.78</v>
      </c>
      <c r="H19" s="421">
        <v>115992155.56</v>
      </c>
      <c r="I19" s="420">
        <v>205127571.78</v>
      </c>
      <c r="J19" s="420">
        <f>+F19+E19-D19</f>
        <v>-1369760.2199999988</v>
      </c>
      <c r="K19" s="363">
        <v>1</v>
      </c>
      <c r="L19" s="360" t="s">
        <v>1926</v>
      </c>
    </row>
    <row r="20" spans="2:12" s="7" customFormat="1" ht="12">
      <c r="B20" s="424"/>
      <c r="C20" s="420"/>
      <c r="D20" s="420"/>
      <c r="E20" s="421"/>
      <c r="F20" s="420"/>
      <c r="G20" s="420"/>
      <c r="H20" s="421"/>
      <c r="I20" s="420"/>
      <c r="J20" s="420"/>
      <c r="K20" s="96"/>
      <c r="L20" s="96"/>
    </row>
    <row r="21" spans="2:12" s="7" customFormat="1" ht="12">
      <c r="B21" s="424"/>
      <c r="C21" s="420"/>
      <c r="D21" s="420"/>
      <c r="E21" s="421"/>
      <c r="F21" s="420"/>
      <c r="G21" s="420"/>
      <c r="H21" s="421"/>
      <c r="I21" s="420"/>
      <c r="J21" s="420"/>
      <c r="K21" s="96"/>
      <c r="L21" s="96"/>
    </row>
    <row r="22" spans="2:12" s="7" customFormat="1" ht="12">
      <c r="B22" s="424">
        <v>5000</v>
      </c>
      <c r="C22" s="420"/>
      <c r="D22" s="420"/>
      <c r="E22" s="421"/>
      <c r="F22" s="420"/>
      <c r="G22" s="420"/>
      <c r="H22" s="421"/>
      <c r="I22" s="420"/>
      <c r="J22" s="420">
        <f>+F22+E22-D22</f>
        <v>0</v>
      </c>
      <c r="K22" s="96"/>
      <c r="L22" s="96"/>
    </row>
    <row r="23" spans="2:12" s="7" customFormat="1" ht="12">
      <c r="B23" s="424"/>
      <c r="C23" s="420"/>
      <c r="D23" s="420"/>
      <c r="E23" s="421"/>
      <c r="F23" s="420"/>
      <c r="G23" s="420"/>
      <c r="H23" s="421"/>
      <c r="I23" s="420"/>
      <c r="J23" s="420"/>
      <c r="K23" s="96"/>
      <c r="L23" s="96"/>
    </row>
    <row r="24" spans="2:12" s="7" customFormat="1" ht="12">
      <c r="B24" s="424"/>
      <c r="C24" s="420"/>
      <c r="D24" s="420"/>
      <c r="E24" s="421"/>
      <c r="F24" s="420"/>
      <c r="G24" s="420"/>
      <c r="H24" s="421"/>
      <c r="I24" s="420"/>
      <c r="J24" s="420"/>
      <c r="K24" s="96"/>
      <c r="L24" s="96"/>
    </row>
    <row r="25" spans="2:12" s="7" customFormat="1" ht="12">
      <c r="B25" s="424">
        <v>6000</v>
      </c>
      <c r="C25" s="420"/>
      <c r="D25" s="420"/>
      <c r="E25" s="421"/>
      <c r="F25" s="420"/>
      <c r="G25" s="420"/>
      <c r="H25" s="421"/>
      <c r="I25" s="420"/>
      <c r="J25" s="420">
        <f>+F25+E25-D25</f>
        <v>0</v>
      </c>
      <c r="K25" s="96"/>
      <c r="L25" s="96"/>
    </row>
    <row r="26" spans="2:12" s="7" customFormat="1" ht="12">
      <c r="B26" s="424"/>
      <c r="C26" s="420"/>
      <c r="D26" s="420"/>
      <c r="E26" s="421"/>
      <c r="F26" s="420"/>
      <c r="G26" s="420"/>
      <c r="H26" s="421"/>
      <c r="I26" s="420"/>
      <c r="J26" s="420"/>
      <c r="K26" s="96"/>
      <c r="L26" s="96"/>
    </row>
    <row r="27" spans="2:12" s="7" customFormat="1" ht="12">
      <c r="B27" s="424"/>
      <c r="C27" s="420"/>
      <c r="D27" s="420"/>
      <c r="E27" s="421"/>
      <c r="F27" s="420"/>
      <c r="G27" s="420"/>
      <c r="H27" s="421"/>
      <c r="I27" s="420"/>
      <c r="J27" s="420"/>
      <c r="K27" s="96"/>
      <c r="L27" s="96"/>
    </row>
    <row r="28" spans="2:12" s="7" customFormat="1" ht="39" customHeight="1">
      <c r="B28" s="424">
        <v>7000</v>
      </c>
      <c r="C28" s="420">
        <v>33250000</v>
      </c>
      <c r="D28" s="420">
        <v>898779.71</v>
      </c>
      <c r="E28" s="420"/>
      <c r="F28" s="420"/>
      <c r="G28" s="420"/>
      <c r="H28" s="420"/>
      <c r="I28" s="420"/>
      <c r="J28" s="420">
        <f>+F28+E28-D28</f>
        <v>-898779.71</v>
      </c>
      <c r="K28" s="363">
        <v>1</v>
      </c>
      <c r="L28" s="361" t="s">
        <v>1927</v>
      </c>
    </row>
    <row r="29" spans="2:12" s="7" customFormat="1" ht="12">
      <c r="B29" s="424"/>
      <c r="C29" s="420"/>
      <c r="D29" s="420"/>
      <c r="E29" s="420"/>
      <c r="F29" s="420"/>
      <c r="G29" s="420"/>
      <c r="H29" s="420"/>
      <c r="I29" s="420"/>
      <c r="J29" s="420"/>
      <c r="K29" s="98"/>
      <c r="L29" s="98"/>
    </row>
    <row r="30" spans="2:12" s="7" customFormat="1" ht="12">
      <c r="B30" s="424"/>
      <c r="C30" s="420"/>
      <c r="D30" s="420"/>
      <c r="E30" s="420"/>
      <c r="F30" s="420"/>
      <c r="G30" s="420"/>
      <c r="H30" s="420"/>
      <c r="I30" s="420"/>
      <c r="J30" s="420"/>
      <c r="K30" s="98"/>
      <c r="L30" s="98"/>
    </row>
    <row r="31" spans="2:12" s="7" customFormat="1" ht="12">
      <c r="B31" s="423">
        <v>8000</v>
      </c>
      <c r="C31" s="420"/>
      <c r="D31" s="420"/>
      <c r="E31" s="420"/>
      <c r="F31" s="420"/>
      <c r="G31" s="420"/>
      <c r="H31" s="420"/>
      <c r="I31" s="420"/>
      <c r="J31" s="420">
        <v>0</v>
      </c>
      <c r="K31" s="98"/>
      <c r="L31" s="98"/>
    </row>
    <row r="32" spans="2:12" s="7" customFormat="1" ht="12">
      <c r="B32" s="423"/>
      <c r="C32" s="420"/>
      <c r="D32" s="420"/>
      <c r="E32" s="420"/>
      <c r="F32" s="420"/>
      <c r="G32" s="420"/>
      <c r="H32" s="420"/>
      <c r="I32" s="420"/>
      <c r="J32" s="420"/>
      <c r="K32" s="98"/>
      <c r="L32" s="98"/>
    </row>
    <row r="33" spans="2:12" s="7" customFormat="1" ht="12">
      <c r="B33" s="423">
        <v>9000</v>
      </c>
      <c r="C33" s="420"/>
      <c r="D33" s="420"/>
      <c r="E33" s="420"/>
      <c r="F33" s="420"/>
      <c r="G33" s="420"/>
      <c r="H33" s="420"/>
      <c r="I33" s="420"/>
      <c r="J33" s="420">
        <f>+F33+E33-D33</f>
        <v>0</v>
      </c>
      <c r="K33" s="98"/>
      <c r="L33" s="98"/>
    </row>
    <row r="34" spans="2:12" s="7" customFormat="1" ht="12">
      <c r="B34" s="423"/>
      <c r="C34" s="420"/>
      <c r="D34" s="420"/>
      <c r="E34" s="420"/>
      <c r="F34" s="420"/>
      <c r="G34" s="420"/>
      <c r="H34" s="420"/>
      <c r="I34" s="420"/>
      <c r="J34" s="420"/>
      <c r="K34" s="98"/>
      <c r="L34" s="98"/>
    </row>
    <row r="35" spans="2:12" s="7" customFormat="1" ht="18.75" customHeight="1">
      <c r="B35" s="426"/>
      <c r="C35" s="427"/>
      <c r="D35" s="427"/>
      <c r="E35" s="427"/>
      <c r="F35" s="427"/>
      <c r="G35" s="427"/>
      <c r="H35" s="427"/>
      <c r="I35" s="427"/>
      <c r="J35" s="420"/>
      <c r="K35" s="99"/>
      <c r="L35" s="99"/>
    </row>
    <row r="36" spans="2:12" s="7" customFormat="1" ht="45.6" customHeight="1">
      <c r="B36" s="94" t="s">
        <v>13</v>
      </c>
      <c r="C36" s="61">
        <f>SUM(C37:C58)</f>
        <v>1147442976</v>
      </c>
      <c r="D36" s="61">
        <f>SUM(D37:D58)</f>
        <v>1291978563.52</v>
      </c>
      <c r="E36" s="61">
        <f>SUM(E37:E58)</f>
        <v>1045987552.0500001</v>
      </c>
      <c r="F36" s="61">
        <f>SUM(F37:F58)</f>
        <v>228762848.41999999</v>
      </c>
      <c r="G36" s="61">
        <f>SUM(G37:G59)</f>
        <v>1274750400.47</v>
      </c>
      <c r="H36" s="61">
        <f>SUM(H37:H59)</f>
        <v>1045987552.0500001</v>
      </c>
      <c r="I36" s="61">
        <f>SUM(I37:I62)</f>
        <v>1274750400.47</v>
      </c>
      <c r="J36" s="103">
        <f>SUM(J37:J62)</f>
        <v>-17228163.049999967</v>
      </c>
      <c r="K36" s="93"/>
      <c r="L36" s="93"/>
    </row>
    <row r="37" spans="2:12" s="7" customFormat="1" ht="144">
      <c r="B37" s="425">
        <v>1000</v>
      </c>
      <c r="C37" s="422">
        <v>320377739</v>
      </c>
      <c r="D37" s="422">
        <v>435484809.43000001</v>
      </c>
      <c r="E37" s="422">
        <v>433207102.91000003</v>
      </c>
      <c r="F37" s="422">
        <v>262937.86</v>
      </c>
      <c r="G37" s="422">
        <v>433470040.76999998</v>
      </c>
      <c r="H37" s="422">
        <v>433207102.91000003</v>
      </c>
      <c r="I37" s="422">
        <v>433470040.76999998</v>
      </c>
      <c r="J37" s="420">
        <f>+F37+E37-D37</f>
        <v>-2014768.6599999666</v>
      </c>
      <c r="K37" s="363">
        <v>1</v>
      </c>
      <c r="L37" s="362" t="s">
        <v>1923</v>
      </c>
    </row>
    <row r="38" spans="2:12" s="7" customFormat="1" ht="12">
      <c r="B38" s="424"/>
      <c r="C38" s="420"/>
      <c r="D38" s="420"/>
      <c r="E38" s="420"/>
      <c r="F38" s="420"/>
      <c r="G38" s="420"/>
      <c r="H38" s="420"/>
      <c r="I38" s="420"/>
      <c r="J38" s="420"/>
      <c r="K38" s="364"/>
      <c r="L38" s="96"/>
    </row>
    <row r="39" spans="2:12" s="7" customFormat="1" ht="12">
      <c r="B39" s="424"/>
      <c r="C39" s="420"/>
      <c r="D39" s="420"/>
      <c r="E39" s="420"/>
      <c r="F39" s="420"/>
      <c r="G39" s="420"/>
      <c r="H39" s="420"/>
      <c r="I39" s="420"/>
      <c r="J39" s="420"/>
      <c r="K39" s="364"/>
      <c r="L39" s="96"/>
    </row>
    <row r="40" spans="2:12" s="7" customFormat="1" ht="132">
      <c r="B40" s="424">
        <v>2000</v>
      </c>
      <c r="C40" s="420">
        <v>66381374</v>
      </c>
      <c r="D40" s="420">
        <v>82726823.599999994</v>
      </c>
      <c r="E40" s="420">
        <v>76508177.480000004</v>
      </c>
      <c r="F40" s="420">
        <v>5474380.4900000002</v>
      </c>
      <c r="G40" s="420">
        <v>81982557.969999999</v>
      </c>
      <c r="H40" s="420">
        <v>76508177.480000004</v>
      </c>
      <c r="I40" s="420">
        <v>81982557.969999999</v>
      </c>
      <c r="J40" s="420">
        <f>+F40+E40-D40</f>
        <v>-744265.62999999523</v>
      </c>
      <c r="K40" s="363">
        <v>1</v>
      </c>
      <c r="L40" s="360" t="s">
        <v>1924</v>
      </c>
    </row>
    <row r="41" spans="2:12" s="7" customFormat="1" ht="12">
      <c r="B41" s="424"/>
      <c r="C41" s="420"/>
      <c r="D41" s="420"/>
      <c r="E41" s="420"/>
      <c r="F41" s="420"/>
      <c r="G41" s="420"/>
      <c r="H41" s="420"/>
      <c r="I41" s="420"/>
      <c r="J41" s="420"/>
      <c r="K41" s="96"/>
      <c r="L41" s="96"/>
    </row>
    <row r="42" spans="2:12" s="7" customFormat="1" ht="12">
      <c r="B42" s="424"/>
      <c r="C42" s="420"/>
      <c r="D42" s="420"/>
      <c r="E42" s="420"/>
      <c r="F42" s="420"/>
      <c r="G42" s="420"/>
      <c r="H42" s="420"/>
      <c r="I42" s="420"/>
      <c r="J42" s="420"/>
      <c r="K42" s="96"/>
      <c r="L42" s="96"/>
    </row>
    <row r="43" spans="2:12" s="7" customFormat="1" ht="156">
      <c r="B43" s="424">
        <v>3000</v>
      </c>
      <c r="C43" s="420">
        <v>240800127</v>
      </c>
      <c r="D43" s="420">
        <v>260429253.22999999</v>
      </c>
      <c r="E43" s="420">
        <v>228565514.21000001</v>
      </c>
      <c r="F43" s="420">
        <v>18891574.73</v>
      </c>
      <c r="G43" s="420">
        <v>247457088.94</v>
      </c>
      <c r="H43" s="420">
        <v>228565514.21000001</v>
      </c>
      <c r="I43" s="420">
        <v>247457088.94</v>
      </c>
      <c r="J43" s="420">
        <f>+F43+E43-D43</f>
        <v>-12972164.289999992</v>
      </c>
      <c r="K43" s="363">
        <v>1</v>
      </c>
      <c r="L43" s="360" t="s">
        <v>1925</v>
      </c>
    </row>
    <row r="44" spans="2:12" s="7" customFormat="1" ht="12">
      <c r="B44" s="424"/>
      <c r="C44" s="420"/>
      <c r="D44" s="420"/>
      <c r="E44" s="420"/>
      <c r="F44" s="420"/>
      <c r="G44" s="420"/>
      <c r="H44" s="420"/>
      <c r="I44" s="420"/>
      <c r="J44" s="420"/>
      <c r="K44" s="96"/>
      <c r="L44" s="96"/>
    </row>
    <row r="45" spans="2:12" s="7" customFormat="1" ht="12">
      <c r="B45" s="424"/>
      <c r="C45" s="420"/>
      <c r="D45" s="420"/>
      <c r="E45" s="420"/>
      <c r="F45" s="420"/>
      <c r="G45" s="420"/>
      <c r="H45" s="420"/>
      <c r="I45" s="420"/>
      <c r="J45" s="420"/>
      <c r="K45" s="96"/>
      <c r="L45" s="96"/>
    </row>
    <row r="46" spans="2:12" s="7" customFormat="1" ht="12">
      <c r="B46" s="424">
        <v>4000</v>
      </c>
      <c r="C46" s="420"/>
      <c r="D46" s="420"/>
      <c r="E46" s="420"/>
      <c r="F46" s="420"/>
      <c r="G46" s="420"/>
      <c r="H46" s="420"/>
      <c r="I46" s="420"/>
      <c r="J46" s="420">
        <f>+F46+E46-D46</f>
        <v>0</v>
      </c>
      <c r="K46" s="96"/>
      <c r="L46" s="96"/>
    </row>
    <row r="47" spans="2:12" s="7" customFormat="1" ht="12">
      <c r="B47" s="424"/>
      <c r="C47" s="420"/>
      <c r="D47" s="420"/>
      <c r="E47" s="420"/>
      <c r="F47" s="420"/>
      <c r="G47" s="420"/>
      <c r="H47" s="420"/>
      <c r="I47" s="420"/>
      <c r="J47" s="420"/>
      <c r="K47" s="96"/>
      <c r="L47" s="96"/>
    </row>
    <row r="48" spans="2:12" s="7" customFormat="1" ht="12">
      <c r="B48" s="424"/>
      <c r="C48" s="420"/>
      <c r="D48" s="420"/>
      <c r="E48" s="420"/>
      <c r="F48" s="420"/>
      <c r="G48" s="420"/>
      <c r="H48" s="420"/>
      <c r="I48" s="420"/>
      <c r="J48" s="420"/>
      <c r="K48" s="96"/>
      <c r="L48" s="96"/>
    </row>
    <row r="49" spans="2:12" s="7" customFormat="1" ht="84">
      <c r="B49" s="423">
        <v>5000</v>
      </c>
      <c r="C49" s="420">
        <v>11195951</v>
      </c>
      <c r="D49" s="420">
        <v>30733879.25</v>
      </c>
      <c r="E49" s="420">
        <v>10954838.09</v>
      </c>
      <c r="F49" s="420">
        <v>18622769.800000001</v>
      </c>
      <c r="G49" s="420">
        <v>29577607.890000001</v>
      </c>
      <c r="H49" s="420">
        <v>10954838.09</v>
      </c>
      <c r="I49" s="420">
        <v>29577607.890000001</v>
      </c>
      <c r="J49" s="420">
        <f>+F49+E49-D49</f>
        <v>-1156271.3599999994</v>
      </c>
      <c r="K49" s="363">
        <v>1</v>
      </c>
      <c r="L49" s="360" t="s">
        <v>1928</v>
      </c>
    </row>
    <row r="50" spans="2:12" s="7" customFormat="1" ht="12">
      <c r="B50" s="423"/>
      <c r="C50" s="420"/>
      <c r="D50" s="420"/>
      <c r="E50" s="420"/>
      <c r="F50" s="420"/>
      <c r="G50" s="420"/>
      <c r="H50" s="420"/>
      <c r="I50" s="420"/>
      <c r="J50" s="420"/>
      <c r="K50" s="96"/>
      <c r="L50" s="96"/>
    </row>
    <row r="51" spans="2:12" s="7" customFormat="1" ht="12">
      <c r="B51" s="423"/>
      <c r="C51" s="420"/>
      <c r="D51" s="420"/>
      <c r="E51" s="420"/>
      <c r="F51" s="420"/>
      <c r="G51" s="420"/>
      <c r="H51" s="420"/>
      <c r="I51" s="420"/>
      <c r="J51" s="420"/>
      <c r="K51" s="96"/>
      <c r="L51" s="96"/>
    </row>
    <row r="52" spans="2:12" s="7" customFormat="1" ht="72">
      <c r="B52" s="423">
        <v>6000</v>
      </c>
      <c r="C52" s="420">
        <v>508687785</v>
      </c>
      <c r="D52" s="420">
        <v>482603798.00999999</v>
      </c>
      <c r="E52" s="420">
        <v>296751919.36000001</v>
      </c>
      <c r="F52" s="420">
        <v>185511185.53999999</v>
      </c>
      <c r="G52" s="420">
        <v>482263104.89999998</v>
      </c>
      <c r="H52" s="420">
        <v>296751919.36000001</v>
      </c>
      <c r="I52" s="420">
        <v>482263104.89999998</v>
      </c>
      <c r="J52" s="420">
        <f>+F52+E52-D52</f>
        <v>-340693.11000001431</v>
      </c>
      <c r="K52" s="363">
        <v>1</v>
      </c>
      <c r="L52" s="360" t="s">
        <v>1929</v>
      </c>
    </row>
    <row r="53" spans="2:12" s="7" customFormat="1" ht="12.75" customHeight="1">
      <c r="B53" s="423"/>
      <c r="C53" s="420"/>
      <c r="D53" s="420"/>
      <c r="E53" s="420"/>
      <c r="F53" s="420"/>
      <c r="G53" s="420"/>
      <c r="H53" s="420"/>
      <c r="I53" s="420"/>
      <c r="J53" s="420"/>
      <c r="K53" s="96"/>
      <c r="L53" s="96"/>
    </row>
    <row r="54" spans="2:12" s="7" customFormat="1" ht="12">
      <c r="B54" s="423"/>
      <c r="C54" s="420"/>
      <c r="D54" s="420"/>
      <c r="E54" s="420"/>
      <c r="F54" s="420"/>
      <c r="G54" s="420"/>
      <c r="H54" s="420"/>
      <c r="I54" s="420"/>
      <c r="J54" s="420"/>
      <c r="K54" s="96"/>
      <c r="L54" s="96"/>
    </row>
    <row r="55" spans="2:12" s="7" customFormat="1" ht="12">
      <c r="B55" s="423">
        <v>7000</v>
      </c>
      <c r="C55" s="420"/>
      <c r="D55" s="420"/>
      <c r="E55" s="420"/>
      <c r="F55" s="420"/>
      <c r="G55" s="420"/>
      <c r="H55" s="420"/>
      <c r="I55" s="420"/>
      <c r="J55" s="420">
        <f>+F55+E55-D55</f>
        <v>0</v>
      </c>
      <c r="K55" s="96"/>
      <c r="L55" s="96"/>
    </row>
    <row r="56" spans="2:12" s="7" customFormat="1" ht="12">
      <c r="B56" s="423"/>
      <c r="C56" s="420"/>
      <c r="D56" s="420"/>
      <c r="E56" s="420"/>
      <c r="F56" s="420"/>
      <c r="G56" s="420"/>
      <c r="H56" s="420"/>
      <c r="I56" s="420"/>
      <c r="J56" s="420"/>
      <c r="K56" s="96"/>
      <c r="L56" s="96"/>
    </row>
    <row r="57" spans="2:12" s="7" customFormat="1" ht="12">
      <c r="B57" s="423"/>
      <c r="C57" s="420"/>
      <c r="D57" s="420"/>
      <c r="E57" s="420"/>
      <c r="F57" s="420"/>
      <c r="G57" s="420"/>
      <c r="H57" s="420"/>
      <c r="I57" s="420"/>
      <c r="J57" s="420"/>
      <c r="K57" s="96"/>
      <c r="L57" s="96"/>
    </row>
    <row r="58" spans="2:12" s="7" customFormat="1" ht="12.75" customHeight="1">
      <c r="B58" s="423">
        <v>8000</v>
      </c>
      <c r="C58" s="420"/>
      <c r="D58" s="420"/>
      <c r="E58" s="420"/>
      <c r="F58" s="420"/>
      <c r="G58" s="420"/>
      <c r="H58" s="420"/>
      <c r="I58" s="420"/>
      <c r="J58" s="420">
        <v>0</v>
      </c>
      <c r="K58" s="96"/>
      <c r="L58" s="96"/>
    </row>
    <row r="59" spans="2:12" s="7" customFormat="1" ht="12">
      <c r="B59" s="423"/>
      <c r="C59" s="420"/>
      <c r="D59" s="420"/>
      <c r="E59" s="420"/>
      <c r="F59" s="420"/>
      <c r="G59" s="420"/>
      <c r="H59" s="420"/>
      <c r="I59" s="420"/>
      <c r="J59" s="420"/>
      <c r="K59" s="96"/>
      <c r="L59" s="96"/>
    </row>
    <row r="60" spans="2:12" s="7" customFormat="1" ht="12">
      <c r="B60" s="423">
        <v>9000</v>
      </c>
      <c r="C60" s="420"/>
      <c r="D60" s="420"/>
      <c r="E60" s="420"/>
      <c r="F60" s="420"/>
      <c r="G60" s="420"/>
      <c r="H60" s="420"/>
      <c r="I60" s="420"/>
      <c r="J60" s="420">
        <f>+F60+E60-D60</f>
        <v>0</v>
      </c>
      <c r="K60" s="98"/>
      <c r="L60" s="98"/>
    </row>
    <row r="61" spans="2:12" s="7" customFormat="1" ht="12">
      <c r="B61" s="423"/>
      <c r="C61" s="420"/>
      <c r="D61" s="420"/>
      <c r="E61" s="420"/>
      <c r="F61" s="420"/>
      <c r="G61" s="420"/>
      <c r="H61" s="420"/>
      <c r="I61" s="420"/>
      <c r="J61" s="420"/>
      <c r="K61" s="98"/>
      <c r="L61" s="98"/>
    </row>
    <row r="62" spans="2:12" s="7" customFormat="1" ht="12">
      <c r="B62" s="423"/>
      <c r="C62" s="420"/>
      <c r="D62" s="420"/>
      <c r="E62" s="420"/>
      <c r="F62" s="420"/>
      <c r="G62" s="420"/>
      <c r="H62" s="420"/>
      <c r="I62" s="420"/>
      <c r="J62" s="420"/>
      <c r="K62" s="98"/>
      <c r="L62" s="98"/>
    </row>
    <row r="63" spans="2:12" s="7" customFormat="1" ht="60">
      <c r="B63" s="100" t="s">
        <v>78</v>
      </c>
      <c r="C63" s="101">
        <f>+C9+C36</f>
        <v>2886833942</v>
      </c>
      <c r="D63" s="101">
        <f t="shared" ref="D63:J63" si="1">+D9+D36</f>
        <v>2998373616.5799999</v>
      </c>
      <c r="E63" s="101">
        <f t="shared" si="1"/>
        <v>2586773419.6500001</v>
      </c>
      <c r="F63" s="101">
        <f t="shared" si="1"/>
        <v>373191289.41999996</v>
      </c>
      <c r="G63" s="101">
        <f t="shared" si="1"/>
        <v>2959964709.0699997</v>
      </c>
      <c r="H63" s="101">
        <f t="shared" si="1"/>
        <v>2531260451.0300002</v>
      </c>
      <c r="I63" s="101">
        <f t="shared" si="1"/>
        <v>2959964709.0699997</v>
      </c>
      <c r="J63" s="101">
        <f t="shared" si="1"/>
        <v>-38408907.509999879</v>
      </c>
      <c r="K63" s="102"/>
      <c r="L63" s="365" t="s">
        <v>1930</v>
      </c>
    </row>
    <row r="64" spans="2:12">
      <c r="B64" s="12"/>
      <c r="C64" s="12"/>
      <c r="D64" s="12"/>
      <c r="E64" s="12"/>
      <c r="F64" s="12"/>
    </row>
    <row r="65" spans="2:6">
      <c r="B65" s="13"/>
      <c r="C65" s="13"/>
      <c r="D65" s="13"/>
      <c r="E65" s="13"/>
      <c r="F65" s="13"/>
    </row>
    <row r="66" spans="2:6">
      <c r="B66" s="15"/>
      <c r="C66" s="15"/>
      <c r="D66" s="15"/>
      <c r="E66" s="15"/>
      <c r="F66" s="15"/>
    </row>
  </sheetData>
  <sheetProtection formatColumns="0" formatRows="0"/>
  <dataConsolidate/>
  <mergeCells count="171">
    <mergeCell ref="K7:K9"/>
    <mergeCell ref="L7:L9"/>
    <mergeCell ref="B7:B8"/>
    <mergeCell ref="B52:B54"/>
    <mergeCell ref="J60:J62"/>
    <mergeCell ref="B31:B32"/>
    <mergeCell ref="C31:C32"/>
    <mergeCell ref="J28:J30"/>
    <mergeCell ref="I28:I30"/>
    <mergeCell ref="B28:B30"/>
    <mergeCell ref="C28:C30"/>
    <mergeCell ref="E28:E30"/>
    <mergeCell ref="F28:F30"/>
    <mergeCell ref="G28:G30"/>
    <mergeCell ref="H28:H30"/>
    <mergeCell ref="E31:E32"/>
    <mergeCell ref="F31:F32"/>
    <mergeCell ref="G31:G32"/>
    <mergeCell ref="H31:H32"/>
    <mergeCell ref="I31:I32"/>
    <mergeCell ref="J31:J32"/>
    <mergeCell ref="G33:G35"/>
    <mergeCell ref="F33:F35"/>
    <mergeCell ref="E33:E35"/>
    <mergeCell ref="I40:I42"/>
    <mergeCell ref="E37:E39"/>
    <mergeCell ref="F37:F39"/>
    <mergeCell ref="B2:L2"/>
    <mergeCell ref="C7:I7"/>
    <mergeCell ref="B10:B12"/>
    <mergeCell ref="B13:B15"/>
    <mergeCell ref="C10:C12"/>
    <mergeCell ref="C33:C35"/>
    <mergeCell ref="D31:D32"/>
    <mergeCell ref="D33:D35"/>
    <mergeCell ref="B4:D4"/>
    <mergeCell ref="B5:D5"/>
    <mergeCell ref="J33:J35"/>
    <mergeCell ref="B16:B18"/>
    <mergeCell ref="B19:B21"/>
    <mergeCell ref="E10:E12"/>
    <mergeCell ref="E13:E15"/>
    <mergeCell ref="E16:E18"/>
    <mergeCell ref="E19:E21"/>
    <mergeCell ref="G19:G21"/>
    <mergeCell ref="H19:H21"/>
    <mergeCell ref="I19:I21"/>
    <mergeCell ref="D25:D27"/>
    <mergeCell ref="D19:D21"/>
    <mergeCell ref="J16:J18"/>
    <mergeCell ref="C19:C21"/>
    <mergeCell ref="E52:E54"/>
    <mergeCell ref="I49:I51"/>
    <mergeCell ref="B22:B24"/>
    <mergeCell ref="B46:B48"/>
    <mergeCell ref="C46:C48"/>
    <mergeCell ref="F46:F48"/>
    <mergeCell ref="G46:G48"/>
    <mergeCell ref="H46:H48"/>
    <mergeCell ref="I46:I48"/>
    <mergeCell ref="C43:C45"/>
    <mergeCell ref="F43:F45"/>
    <mergeCell ref="G43:G45"/>
    <mergeCell ref="H43:H45"/>
    <mergeCell ref="B33:B35"/>
    <mergeCell ref="E46:E48"/>
    <mergeCell ref="D46:D48"/>
    <mergeCell ref="D49:D51"/>
    <mergeCell ref="I33:I35"/>
    <mergeCell ref="H33:H35"/>
    <mergeCell ref="G40:G42"/>
    <mergeCell ref="H40:H42"/>
    <mergeCell ref="J10:J12"/>
    <mergeCell ref="C13:C15"/>
    <mergeCell ref="F13:F15"/>
    <mergeCell ref="G13:G15"/>
    <mergeCell ref="H13:H15"/>
    <mergeCell ref="I13:I15"/>
    <mergeCell ref="J13:J15"/>
    <mergeCell ref="F10:F12"/>
    <mergeCell ref="G10:G12"/>
    <mergeCell ref="H10:H12"/>
    <mergeCell ref="I10:I12"/>
    <mergeCell ref="D10:D12"/>
    <mergeCell ref="D13:D15"/>
    <mergeCell ref="I22:I24"/>
    <mergeCell ref="J22:J24"/>
    <mergeCell ref="D22:D24"/>
    <mergeCell ref="G16:G18"/>
    <mergeCell ref="H16:H18"/>
    <mergeCell ref="F19:F21"/>
    <mergeCell ref="D16:D18"/>
    <mergeCell ref="B55:B57"/>
    <mergeCell ref="C55:C57"/>
    <mergeCell ref="E55:E57"/>
    <mergeCell ref="F55:F57"/>
    <mergeCell ref="G37:G39"/>
    <mergeCell ref="H37:H39"/>
    <mergeCell ref="E40:E42"/>
    <mergeCell ref="D37:D39"/>
    <mergeCell ref="C22:C24"/>
    <mergeCell ref="E22:E24"/>
    <mergeCell ref="F22:F24"/>
    <mergeCell ref="G22:G24"/>
    <mergeCell ref="H22:H24"/>
    <mergeCell ref="J19:J21"/>
    <mergeCell ref="I16:I18"/>
    <mergeCell ref="C16:C18"/>
    <mergeCell ref="F16:F18"/>
    <mergeCell ref="D55:D57"/>
    <mergeCell ref="B25:B27"/>
    <mergeCell ref="C52:C54"/>
    <mergeCell ref="D52:D54"/>
    <mergeCell ref="C49:C51"/>
    <mergeCell ref="F49:F51"/>
    <mergeCell ref="C25:C27"/>
    <mergeCell ref="E25:E27"/>
    <mergeCell ref="F25:F27"/>
    <mergeCell ref="F52:F54"/>
    <mergeCell ref="C40:C42"/>
    <mergeCell ref="F40:F42"/>
    <mergeCell ref="E49:E51"/>
    <mergeCell ref="C37:C39"/>
    <mergeCell ref="D40:D42"/>
    <mergeCell ref="D43:D45"/>
    <mergeCell ref="E43:E45"/>
    <mergeCell ref="B40:B42"/>
    <mergeCell ref="B43:B45"/>
    <mergeCell ref="D28:D30"/>
    <mergeCell ref="B49:B51"/>
    <mergeCell ref="B37:B39"/>
    <mergeCell ref="D60:D62"/>
    <mergeCell ref="B60:B62"/>
    <mergeCell ref="C60:C62"/>
    <mergeCell ref="E60:E62"/>
    <mergeCell ref="F60:F62"/>
    <mergeCell ref="G60:G62"/>
    <mergeCell ref="H60:H62"/>
    <mergeCell ref="I60:I62"/>
    <mergeCell ref="B58:B59"/>
    <mergeCell ref="C58:C59"/>
    <mergeCell ref="E58:E59"/>
    <mergeCell ref="F58:F59"/>
    <mergeCell ref="G58:G59"/>
    <mergeCell ref="H58:H59"/>
    <mergeCell ref="I58:I59"/>
    <mergeCell ref="D58:D59"/>
    <mergeCell ref="E4:M4"/>
    <mergeCell ref="E5:M5"/>
    <mergeCell ref="J58:J59"/>
    <mergeCell ref="G49:G51"/>
    <mergeCell ref="J46:J48"/>
    <mergeCell ref="H49:H51"/>
    <mergeCell ref="G25:G27"/>
    <mergeCell ref="H25:H27"/>
    <mergeCell ref="G52:G54"/>
    <mergeCell ref="H52:H54"/>
    <mergeCell ref="G55:G57"/>
    <mergeCell ref="H55:H57"/>
    <mergeCell ref="I55:I57"/>
    <mergeCell ref="J55:J57"/>
    <mergeCell ref="I25:I27"/>
    <mergeCell ref="J25:J27"/>
    <mergeCell ref="I52:I54"/>
    <mergeCell ref="J52:J54"/>
    <mergeCell ref="J49:J51"/>
    <mergeCell ref="J43:J45"/>
    <mergeCell ref="I43:I45"/>
    <mergeCell ref="I37:I39"/>
    <mergeCell ref="J37:J39"/>
    <mergeCell ref="J40:J42"/>
  </mergeCells>
  <phoneticPr fontId="0" type="noConversion"/>
  <printOptions horizontalCentered="1"/>
  <pageMargins left="0.39370078740157483" right="0.39370078740157483" top="1.3779527559055118" bottom="0.86614173228346458" header="0.39370078740157483" footer="0.59055118110236227"/>
  <pageSetup scale="47" fitToHeight="0" orientation="landscape" r:id="rId1"/>
  <headerFooter scaleWithDoc="0">
    <oddHeader>&amp;L&amp;G&amp;R
&amp;G</oddHeader>
    <oddFooter>&amp;R&amp;G</oddFooter>
  </headerFooter>
  <rowBreaks count="1" manualBreakCount="1">
    <brk id="6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55"/>
  <sheetViews>
    <sheetView showGridLines="0" view="pageBreakPreview" topLeftCell="A7" zoomScale="70" zoomScaleNormal="55" zoomScaleSheetLayoutView="70" workbookViewId="0">
      <selection activeCell="L16" sqref="L16"/>
    </sheetView>
  </sheetViews>
  <sheetFormatPr baseColWidth="10" defaultColWidth="11.44140625" defaultRowHeight="13.8"/>
  <cols>
    <col min="1" max="1" width="0.88671875" style="1" customWidth="1"/>
    <col min="2" max="2" width="23.6640625" style="1" customWidth="1"/>
    <col min="3" max="5" width="15.109375" style="1" customWidth="1"/>
    <col min="6" max="6" width="17" style="1" customWidth="1"/>
    <col min="7" max="7" width="16.33203125" style="1" customWidth="1"/>
    <col min="8" max="8" width="13.33203125" style="1" customWidth="1"/>
    <col min="9" max="9" width="17.33203125" style="1" customWidth="1"/>
    <col min="10" max="10" width="14.88671875" style="1" customWidth="1"/>
    <col min="11" max="11" width="13" style="205" customWidth="1"/>
    <col min="12" max="12" width="110.6640625" style="205" customWidth="1"/>
    <col min="13" max="13" width="4.33203125" style="1" customWidth="1"/>
    <col min="14" max="16384" width="11.44140625" style="1"/>
  </cols>
  <sheetData>
    <row r="1" spans="1:13" ht="14.4" customHeight="1">
      <c r="K1" s="1"/>
      <c r="L1" s="1"/>
    </row>
    <row r="2" spans="1:13" ht="35.1" customHeight="1">
      <c r="B2" s="428" t="s">
        <v>196</v>
      </c>
      <c r="C2" s="428"/>
      <c r="D2" s="428"/>
      <c r="E2" s="428"/>
      <c r="F2" s="428"/>
      <c r="G2" s="428"/>
      <c r="H2" s="428"/>
      <c r="I2" s="428"/>
      <c r="J2" s="428"/>
      <c r="K2" s="428"/>
      <c r="L2" s="428"/>
    </row>
    <row r="3" spans="1:13" ht="3" customHeight="1">
      <c r="B3" s="9"/>
      <c r="C3" s="9"/>
      <c r="D3" s="9"/>
      <c r="E3" s="64"/>
      <c r="F3" s="64"/>
      <c r="G3" s="64"/>
      <c r="H3" s="64"/>
      <c r="I3" s="64"/>
      <c r="J3" s="64"/>
      <c r="K3" s="64"/>
      <c r="L3" s="64"/>
    </row>
    <row r="4" spans="1:13" ht="17.25" customHeight="1">
      <c r="B4" s="446" t="s">
        <v>76</v>
      </c>
      <c r="C4" s="447"/>
      <c r="D4" s="448"/>
      <c r="E4" s="453" t="s">
        <v>218</v>
      </c>
      <c r="F4" s="454"/>
      <c r="G4" s="454"/>
      <c r="H4" s="454"/>
      <c r="I4" s="454"/>
      <c r="J4" s="454"/>
      <c r="K4" s="454"/>
      <c r="L4" s="454"/>
      <c r="M4" s="455"/>
    </row>
    <row r="5" spans="1:13" ht="17.25" customHeight="1">
      <c r="B5" s="449" t="s">
        <v>80</v>
      </c>
      <c r="C5" s="450"/>
      <c r="D5" s="451"/>
      <c r="E5" s="456" t="s">
        <v>219</v>
      </c>
      <c r="F5" s="457"/>
      <c r="G5" s="457"/>
      <c r="H5" s="457"/>
      <c r="I5" s="457"/>
      <c r="J5" s="457"/>
      <c r="K5" s="457"/>
      <c r="L5" s="457"/>
      <c r="M5" s="458"/>
    </row>
    <row r="6" spans="1:13" ht="3" customHeight="1">
      <c r="B6" s="452"/>
      <c r="C6" s="452"/>
      <c r="D6" s="452"/>
      <c r="E6" s="452"/>
      <c r="F6" s="452"/>
      <c r="G6" s="452"/>
      <c r="H6" s="452"/>
      <c r="I6" s="452"/>
      <c r="J6" s="452"/>
      <c r="K6" s="452"/>
      <c r="L6" s="452"/>
    </row>
    <row r="7" spans="1:13" s="196" customFormat="1" ht="41.4" customHeight="1">
      <c r="B7" s="440" t="s">
        <v>197</v>
      </c>
      <c r="C7" s="429" t="s">
        <v>128</v>
      </c>
      <c r="D7" s="430"/>
      <c r="E7" s="430"/>
      <c r="F7" s="430"/>
      <c r="G7" s="430"/>
      <c r="H7" s="430"/>
      <c r="I7" s="430"/>
      <c r="J7" s="112" t="s">
        <v>10</v>
      </c>
      <c r="K7" s="429" t="s">
        <v>198</v>
      </c>
      <c r="L7" s="444" t="s">
        <v>199</v>
      </c>
    </row>
    <row r="8" spans="1:13" s="196" customFormat="1" ht="71.400000000000006" customHeight="1">
      <c r="B8" s="442"/>
      <c r="C8" s="111" t="s">
        <v>11</v>
      </c>
      <c r="D8" s="111" t="s">
        <v>1</v>
      </c>
      <c r="E8" s="111" t="s">
        <v>130</v>
      </c>
      <c r="F8" s="111" t="s">
        <v>152</v>
      </c>
      <c r="G8" s="111" t="s">
        <v>15</v>
      </c>
      <c r="H8" s="111" t="s">
        <v>20</v>
      </c>
      <c r="I8" s="197" t="s">
        <v>153</v>
      </c>
      <c r="J8" s="197" t="s">
        <v>166</v>
      </c>
      <c r="K8" s="443"/>
      <c r="L8" s="445"/>
    </row>
    <row r="9" spans="1:13" s="198" customFormat="1" ht="23.25" customHeight="1">
      <c r="B9" s="234"/>
      <c r="C9" s="199"/>
      <c r="D9" s="199"/>
      <c r="E9" s="199"/>
      <c r="F9" s="199"/>
      <c r="G9" s="199"/>
      <c r="H9" s="199"/>
      <c r="I9" s="199"/>
      <c r="J9" s="200"/>
      <c r="K9" s="201"/>
      <c r="L9" s="201"/>
    </row>
    <row r="10" spans="1:13" s="198" customFormat="1" ht="23.25" customHeight="1">
      <c r="B10" s="234"/>
      <c r="C10" s="199"/>
      <c r="D10" s="199"/>
      <c r="E10" s="199"/>
      <c r="F10" s="199"/>
      <c r="G10" s="199"/>
      <c r="H10" s="199"/>
      <c r="I10" s="199"/>
      <c r="J10" s="200"/>
      <c r="K10" s="201"/>
      <c r="L10" s="201"/>
    </row>
    <row r="11" spans="1:13" s="198" customFormat="1" ht="23.25" customHeight="1">
      <c r="B11" s="234"/>
      <c r="C11" s="199"/>
      <c r="D11" s="199"/>
      <c r="E11" s="199"/>
      <c r="F11" s="199"/>
      <c r="G11" s="199"/>
      <c r="H11" s="199"/>
      <c r="I11" s="199"/>
      <c r="J11" s="200"/>
      <c r="K11" s="201"/>
      <c r="L11" s="201"/>
    </row>
    <row r="12" spans="1:13" s="198" customFormat="1" ht="23.25" customHeight="1">
      <c r="B12" s="234"/>
      <c r="C12" s="199"/>
      <c r="D12" s="199"/>
      <c r="E12" s="199"/>
      <c r="F12" s="199"/>
      <c r="G12" s="199"/>
      <c r="H12" s="199"/>
      <c r="I12" s="199"/>
      <c r="J12" s="200"/>
      <c r="K12" s="201"/>
      <c r="L12" s="201"/>
    </row>
    <row r="13" spans="1:13" s="198" customFormat="1" ht="23.25" customHeight="1">
      <c r="A13" s="202"/>
      <c r="B13" s="234"/>
      <c r="C13" s="199"/>
      <c r="D13" s="199"/>
      <c r="E13" s="199"/>
      <c r="F13" s="199"/>
      <c r="G13" s="199"/>
      <c r="H13" s="199"/>
      <c r="I13" s="199"/>
      <c r="J13" s="200"/>
      <c r="K13" s="201"/>
      <c r="L13" s="201"/>
    </row>
    <row r="14" spans="1:13" s="198" customFormat="1" ht="23.25" customHeight="1">
      <c r="B14" s="234"/>
      <c r="C14" s="199"/>
      <c r="D14" s="199"/>
      <c r="E14" s="199"/>
      <c r="F14" s="199"/>
      <c r="G14" s="199"/>
      <c r="H14" s="199"/>
      <c r="I14" s="199"/>
      <c r="J14" s="200"/>
      <c r="K14" s="201"/>
      <c r="L14" s="201"/>
    </row>
    <row r="15" spans="1:13" s="198" customFormat="1" ht="23.25" customHeight="1">
      <c r="B15" s="234"/>
      <c r="C15" s="199"/>
      <c r="D15" s="199"/>
      <c r="E15" s="199"/>
      <c r="F15" s="199"/>
      <c r="G15" s="199"/>
      <c r="H15" s="199"/>
      <c r="I15" s="199"/>
      <c r="J15" s="200"/>
      <c r="K15" s="201"/>
      <c r="L15" s="201"/>
    </row>
    <row r="16" spans="1:13" s="198" customFormat="1" ht="23.25" customHeight="1">
      <c r="B16" s="234"/>
      <c r="C16" s="199"/>
      <c r="D16" s="199"/>
      <c r="E16" s="199"/>
      <c r="F16" s="199"/>
      <c r="G16" s="199"/>
      <c r="H16" s="199"/>
      <c r="I16" s="199"/>
      <c r="J16" s="200"/>
      <c r="K16" s="201"/>
      <c r="L16" s="201"/>
    </row>
    <row r="17" spans="2:12" s="198" customFormat="1" ht="23.25" customHeight="1">
      <c r="B17" s="234"/>
      <c r="C17" s="199"/>
      <c r="D17" s="199"/>
      <c r="E17" s="199"/>
      <c r="F17" s="199"/>
      <c r="G17" s="199"/>
      <c r="H17" s="199"/>
      <c r="I17" s="199"/>
      <c r="J17" s="200"/>
      <c r="K17" s="201"/>
      <c r="L17" s="201"/>
    </row>
    <row r="18" spans="2:12" s="198" customFormat="1" ht="23.25" customHeight="1">
      <c r="B18" s="234"/>
      <c r="C18" s="199"/>
      <c r="D18" s="199"/>
      <c r="E18" s="199"/>
      <c r="F18" s="199"/>
      <c r="G18" s="199"/>
      <c r="H18" s="199"/>
      <c r="I18" s="199"/>
      <c r="J18" s="200"/>
      <c r="K18" s="201"/>
      <c r="L18" s="201"/>
    </row>
    <row r="19" spans="2:12" s="198" customFormat="1" ht="23.25" customHeight="1">
      <c r="B19" s="234"/>
      <c r="C19" s="199"/>
      <c r="D19" s="199"/>
      <c r="E19" s="199"/>
      <c r="F19" s="199"/>
      <c r="G19" s="199"/>
      <c r="H19" s="199"/>
      <c r="I19" s="199"/>
      <c r="J19" s="200"/>
      <c r="K19" s="201"/>
      <c r="L19" s="201"/>
    </row>
    <row r="20" spans="2:12" s="198" customFormat="1" ht="23.25" customHeight="1">
      <c r="B20" s="234"/>
      <c r="C20" s="199"/>
      <c r="D20" s="199"/>
      <c r="E20" s="199"/>
      <c r="F20" s="199"/>
      <c r="G20" s="199"/>
      <c r="H20" s="199"/>
      <c r="I20" s="199"/>
      <c r="J20" s="200"/>
      <c r="K20" s="201"/>
      <c r="L20" s="201"/>
    </row>
    <row r="21" spans="2:12" s="198" customFormat="1" ht="23.25" customHeight="1">
      <c r="B21" s="234"/>
      <c r="C21" s="199"/>
      <c r="D21" s="199"/>
      <c r="E21" s="199"/>
      <c r="F21" s="199"/>
      <c r="G21" s="199"/>
      <c r="H21" s="199"/>
      <c r="I21" s="199"/>
      <c r="J21" s="200"/>
      <c r="K21" s="201"/>
      <c r="L21" s="201"/>
    </row>
    <row r="22" spans="2:12" s="198" customFormat="1" ht="23.25" customHeight="1">
      <c r="B22" s="234"/>
      <c r="C22" s="199"/>
      <c r="D22" s="199"/>
      <c r="E22" s="199"/>
      <c r="F22" s="199"/>
      <c r="G22" s="199"/>
      <c r="H22" s="199"/>
      <c r="I22" s="199"/>
      <c r="J22" s="200"/>
      <c r="K22" s="201"/>
      <c r="L22" s="201"/>
    </row>
    <row r="23" spans="2:12" s="198" customFormat="1" ht="23.25" customHeight="1">
      <c r="B23" s="234"/>
      <c r="C23" s="199"/>
      <c r="D23" s="199"/>
      <c r="E23" s="199"/>
      <c r="F23" s="199"/>
      <c r="G23" s="199"/>
      <c r="H23" s="199"/>
      <c r="I23" s="199"/>
      <c r="J23" s="200"/>
      <c r="K23" s="201"/>
      <c r="L23" s="201"/>
    </row>
    <row r="24" spans="2:12" s="198" customFormat="1" ht="23.25" customHeight="1">
      <c r="B24" s="234"/>
      <c r="C24" s="199"/>
      <c r="D24" s="199"/>
      <c r="E24" s="199"/>
      <c r="F24" s="199"/>
      <c r="G24" s="199"/>
      <c r="H24" s="199"/>
      <c r="I24" s="199"/>
      <c r="J24" s="200"/>
      <c r="K24" s="201"/>
      <c r="L24" s="201"/>
    </row>
    <row r="25" spans="2:12" s="198" customFormat="1" ht="23.25" customHeight="1">
      <c r="B25" s="234"/>
      <c r="C25" s="199"/>
      <c r="D25" s="199"/>
      <c r="E25" s="199"/>
      <c r="F25" s="199"/>
      <c r="G25" s="199"/>
      <c r="H25" s="199"/>
      <c r="I25" s="199"/>
      <c r="J25" s="200"/>
      <c r="K25" s="201"/>
      <c r="L25" s="201"/>
    </row>
    <row r="26" spans="2:12" s="198" customFormat="1" ht="23.25" customHeight="1">
      <c r="B26" s="234"/>
      <c r="C26" s="199"/>
      <c r="D26" s="199"/>
      <c r="E26" s="199"/>
      <c r="F26" s="199"/>
      <c r="G26" s="199"/>
      <c r="H26" s="199"/>
      <c r="I26" s="199"/>
      <c r="J26" s="200"/>
      <c r="K26" s="201"/>
      <c r="L26" s="201"/>
    </row>
    <row r="27" spans="2:12" s="198" customFormat="1" ht="23.25" customHeight="1">
      <c r="B27" s="234"/>
      <c r="C27" s="199"/>
      <c r="D27" s="199"/>
      <c r="E27" s="199"/>
      <c r="F27" s="199"/>
      <c r="G27" s="199"/>
      <c r="H27" s="199"/>
      <c r="I27" s="199"/>
      <c r="J27" s="200"/>
      <c r="K27" s="201"/>
      <c r="L27" s="201"/>
    </row>
    <row r="28" spans="2:12" s="198" customFormat="1" ht="23.25" customHeight="1">
      <c r="B28" s="234"/>
      <c r="C28" s="199"/>
      <c r="D28" s="199"/>
      <c r="E28" s="199"/>
      <c r="F28" s="199"/>
      <c r="G28" s="199"/>
      <c r="H28" s="199"/>
      <c r="I28" s="199"/>
      <c r="J28" s="200"/>
      <c r="K28" s="201"/>
      <c r="L28" s="201"/>
    </row>
    <row r="29" spans="2:12" s="198" customFormat="1" ht="24.75" customHeight="1">
      <c r="B29" s="234"/>
      <c r="C29" s="203"/>
      <c r="D29" s="203"/>
      <c r="E29" s="203"/>
      <c r="F29" s="203"/>
      <c r="G29" s="203"/>
      <c r="H29" s="203"/>
      <c r="I29" s="203"/>
      <c r="J29" s="200"/>
      <c r="K29" s="201"/>
      <c r="L29" s="201"/>
    </row>
    <row r="30" spans="2:12" s="198" customFormat="1" ht="24.75" customHeight="1">
      <c r="B30" s="235"/>
      <c r="C30" s="236"/>
      <c r="D30" s="236"/>
      <c r="E30" s="236"/>
      <c r="F30" s="236"/>
      <c r="G30" s="236"/>
      <c r="H30" s="236"/>
      <c r="I30" s="236"/>
      <c r="J30" s="200"/>
      <c r="K30" s="201"/>
      <c r="L30" s="201"/>
    </row>
    <row r="31" spans="2:12">
      <c r="B31" s="204"/>
    </row>
    <row r="32" spans="2:12">
      <c r="B32" s="206"/>
      <c r="J32" s="14"/>
      <c r="K32" s="207"/>
      <c r="L32" s="207"/>
    </row>
    <row r="33" spans="2:12">
      <c r="B33" s="208"/>
      <c r="J33" s="16"/>
      <c r="K33" s="209"/>
      <c r="L33" s="209"/>
    </row>
    <row r="34" spans="2:12">
      <c r="B34" s="204"/>
    </row>
    <row r="35" spans="2:12">
      <c r="B35" s="204"/>
    </row>
    <row r="36" spans="2:12">
      <c r="B36" s="204"/>
    </row>
    <row r="37" spans="2:12">
      <c r="B37" s="204"/>
    </row>
    <row r="38" spans="2:12">
      <c r="B38" s="204"/>
    </row>
    <row r="39" spans="2:12">
      <c r="B39" s="204"/>
    </row>
    <row r="40" spans="2:12">
      <c r="B40" s="204"/>
    </row>
    <row r="41" spans="2:12">
      <c r="B41" s="204"/>
    </row>
    <row r="42" spans="2:12">
      <c r="B42" s="204"/>
    </row>
    <row r="43" spans="2:12">
      <c r="B43" s="204"/>
    </row>
    <row r="44" spans="2:12">
      <c r="B44" s="204"/>
    </row>
    <row r="45" spans="2:12">
      <c r="B45" s="204"/>
    </row>
    <row r="46" spans="2:12">
      <c r="B46" s="204"/>
    </row>
    <row r="47" spans="2:12">
      <c r="B47" s="204"/>
    </row>
    <row r="48" spans="2:12">
      <c r="B48" s="204"/>
    </row>
    <row r="49" spans="2:2">
      <c r="B49" s="204"/>
    </row>
    <row r="50" spans="2:2">
      <c r="B50" s="204"/>
    </row>
    <row r="51" spans="2:2">
      <c r="B51" s="204"/>
    </row>
    <row r="52" spans="2:2">
      <c r="B52" s="204"/>
    </row>
    <row r="53" spans="2:2">
      <c r="B53" s="204"/>
    </row>
    <row r="54" spans="2:2">
      <c r="B54" s="204"/>
    </row>
    <row r="55" spans="2:2">
      <c r="B55" s="204"/>
    </row>
  </sheetData>
  <dataConsolidate/>
  <mergeCells count="10">
    <mergeCell ref="B7:B8"/>
    <mergeCell ref="C7:I7"/>
    <mergeCell ref="K7:K8"/>
    <mergeCell ref="L7:L8"/>
    <mergeCell ref="B2:L2"/>
    <mergeCell ref="B4:D4"/>
    <mergeCell ref="B5:D5"/>
    <mergeCell ref="B6:L6"/>
    <mergeCell ref="E4:M4"/>
    <mergeCell ref="E5:M5"/>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&amp;L&amp;G&amp;R
&amp;G</oddHeader>
    <oddFooter>&amp;R&amp;G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W1245"/>
  <sheetViews>
    <sheetView showGridLines="0" view="pageBreakPreview" topLeftCell="A10" zoomScaleNormal="9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226</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54043983</v>
      </c>
      <c r="C13" s="292">
        <v>50609319.510000013</v>
      </c>
      <c r="D13" s="292">
        <v>13819</v>
      </c>
      <c r="E13" s="292">
        <v>50336776.270000018</v>
      </c>
      <c r="F13" s="292">
        <v>50322957.270000018</v>
      </c>
      <c r="G13" s="292">
        <v>50322957.270000018</v>
      </c>
      <c r="H13" s="297">
        <f>E13/B13</f>
        <v>0.93140389504600385</v>
      </c>
      <c r="I13" s="297">
        <f>E13/C13</f>
        <v>0.99461476181385644</v>
      </c>
      <c r="J13" s="297">
        <f>F13/B13</f>
        <v>0.93114819590554643</v>
      </c>
      <c r="K13" s="297">
        <f>(F13+D13)/C13</f>
        <v>0.99461476181385644</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1922</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c r="B54" s="178"/>
      <c r="C54" s="179"/>
      <c r="D54" s="178"/>
      <c r="E54" s="178"/>
      <c r="G54" s="178"/>
    </row>
    <row r="55" spans="2:11">
      <c r="C55" s="180"/>
      <c r="D55" s="181"/>
      <c r="E55" s="181"/>
    </row>
    <row r="56" spans="2:11">
      <c r="C56" s="182"/>
      <c r="D56" s="182"/>
      <c r="E56" s="182"/>
    </row>
    <row r="1192" spans="23:23">
      <c r="W1192" s="183"/>
    </row>
    <row r="1197" spans="23:23">
      <c r="W1197" s="183"/>
    </row>
    <row r="1198" spans="23:23">
      <c r="W1198" s="183"/>
    </row>
    <row r="1245" spans="23:23">
      <c r="W1245" s="183"/>
    </row>
  </sheetData>
  <sheetProtection formatColumns="0" formatRows="0"/>
  <mergeCells count="13">
    <mergeCell ref="B2:K2"/>
    <mergeCell ref="B3:K3"/>
    <mergeCell ref="B5:D5"/>
    <mergeCell ref="E5:K5"/>
    <mergeCell ref="B6:D6"/>
    <mergeCell ref="E6:K6"/>
    <mergeCell ref="B51:K53"/>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W1281"/>
  <sheetViews>
    <sheetView showGridLines="0" view="pageBreakPreview" topLeftCell="A10"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227</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1341463810</v>
      </c>
      <c r="C13" s="292">
        <v>1214891670.5900009</v>
      </c>
      <c r="D13" s="292">
        <v>163901297.47999996</v>
      </c>
      <c r="E13" s="292">
        <v>1205644257.4500008</v>
      </c>
      <c r="F13" s="292">
        <v>1041742959.97</v>
      </c>
      <c r="G13" s="292">
        <v>1035112157.6</v>
      </c>
      <c r="H13" s="297">
        <f>E13/B13</f>
        <v>0.89875272703033315</v>
      </c>
      <c r="I13" s="297">
        <f>E13/C13</f>
        <v>0.99238828171773608</v>
      </c>
      <c r="J13" s="297">
        <f>F13/B13</f>
        <v>0.7765717958280216</v>
      </c>
      <c r="K13" s="297">
        <f>(F13+D13)/C13</f>
        <v>0.99238828171773541</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1948</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15" customHeight="1">
      <c r="B55" s="460"/>
      <c r="C55" s="460"/>
      <c r="D55" s="460"/>
      <c r="E55" s="460"/>
      <c r="F55" s="460"/>
      <c r="G55" s="460"/>
      <c r="H55" s="460"/>
      <c r="I55" s="460"/>
      <c r="J55" s="460"/>
      <c r="K55" s="460"/>
    </row>
    <row r="56" spans="2:11" s="165" customFormat="1" ht="15" customHeight="1">
      <c r="B56" s="460"/>
      <c r="C56" s="460"/>
      <c r="D56" s="460"/>
      <c r="E56" s="460"/>
      <c r="F56" s="460"/>
      <c r="G56" s="460"/>
      <c r="H56" s="460"/>
      <c r="I56" s="460"/>
      <c r="J56" s="460"/>
      <c r="K56" s="460"/>
    </row>
    <row r="57" spans="2:11" s="165" customFormat="1" ht="15" customHeight="1">
      <c r="B57" s="460"/>
      <c r="C57" s="460"/>
      <c r="D57" s="460"/>
      <c r="E57" s="460"/>
      <c r="F57" s="460"/>
      <c r="G57" s="460"/>
      <c r="H57" s="460"/>
      <c r="I57" s="460"/>
      <c r="J57" s="460"/>
      <c r="K57" s="460"/>
    </row>
    <row r="58" spans="2:11" s="165" customFormat="1" ht="15" customHeight="1">
      <c r="B58" s="460"/>
      <c r="C58" s="460"/>
      <c r="D58" s="460"/>
      <c r="E58" s="460"/>
      <c r="F58" s="460"/>
      <c r="G58" s="460"/>
      <c r="H58" s="460"/>
      <c r="I58" s="460"/>
      <c r="J58" s="460"/>
      <c r="K58" s="460"/>
    </row>
    <row r="59" spans="2:11" s="165" customFormat="1" ht="15" customHeight="1">
      <c r="B59" s="460"/>
      <c r="C59" s="460"/>
      <c r="D59" s="460"/>
      <c r="E59" s="460"/>
      <c r="F59" s="460"/>
      <c r="G59" s="460"/>
      <c r="H59" s="460"/>
      <c r="I59" s="460"/>
      <c r="J59" s="460"/>
      <c r="K59" s="460"/>
    </row>
    <row r="60" spans="2:11" s="165" customFormat="1" ht="15" customHeight="1">
      <c r="B60" s="460"/>
      <c r="C60" s="460"/>
      <c r="D60" s="460"/>
      <c r="E60" s="460"/>
      <c r="F60" s="460"/>
      <c r="G60" s="460"/>
      <c r="H60" s="460"/>
      <c r="I60" s="460"/>
      <c r="J60" s="460"/>
      <c r="K60" s="460"/>
    </row>
    <row r="61" spans="2:11" s="165" customFormat="1" ht="15" customHeight="1">
      <c r="B61" s="460"/>
      <c r="C61" s="460"/>
      <c r="D61" s="460"/>
      <c r="E61" s="460"/>
      <c r="F61" s="460"/>
      <c r="G61" s="460"/>
      <c r="H61" s="460"/>
      <c r="I61" s="460"/>
      <c r="J61" s="460"/>
      <c r="K61" s="460"/>
    </row>
    <row r="62" spans="2:11" s="165" customFormat="1" ht="15" customHeight="1">
      <c r="B62" s="460"/>
      <c r="C62" s="460"/>
      <c r="D62" s="460"/>
      <c r="E62" s="460"/>
      <c r="F62" s="460"/>
      <c r="G62" s="460"/>
      <c r="H62" s="460"/>
      <c r="I62" s="460"/>
      <c r="J62" s="460"/>
      <c r="K62" s="460"/>
    </row>
    <row r="63" spans="2:11" s="165" customFormat="1" ht="15" customHeight="1">
      <c r="B63" s="460"/>
      <c r="C63" s="460"/>
      <c r="D63" s="460"/>
      <c r="E63" s="460"/>
      <c r="F63" s="460"/>
      <c r="G63" s="460"/>
      <c r="H63" s="460"/>
      <c r="I63" s="460"/>
      <c r="J63" s="460"/>
      <c r="K63" s="460"/>
    </row>
    <row r="64" spans="2:11" s="165" customFormat="1" ht="15" customHeight="1">
      <c r="B64" s="460"/>
      <c r="C64" s="460"/>
      <c r="D64" s="460"/>
      <c r="E64" s="460"/>
      <c r="F64" s="460"/>
      <c r="G64" s="460"/>
      <c r="H64" s="460"/>
      <c r="I64" s="460"/>
      <c r="J64" s="460"/>
      <c r="K64" s="460"/>
    </row>
    <row r="65" spans="2:11" s="165" customFormat="1" ht="15" customHeight="1">
      <c r="B65" s="460"/>
      <c r="C65" s="460"/>
      <c r="D65" s="460"/>
      <c r="E65" s="460"/>
      <c r="F65" s="460"/>
      <c r="G65" s="460"/>
      <c r="H65" s="460"/>
      <c r="I65" s="460"/>
      <c r="J65" s="460"/>
      <c r="K65" s="460"/>
    </row>
    <row r="66" spans="2:11" s="165" customFormat="1" ht="15" customHeight="1">
      <c r="B66" s="460"/>
      <c r="C66" s="460"/>
      <c r="D66" s="460"/>
      <c r="E66" s="460"/>
      <c r="F66" s="460"/>
      <c r="G66" s="460"/>
      <c r="H66" s="460"/>
      <c r="I66" s="460"/>
      <c r="J66" s="460"/>
      <c r="K66" s="460"/>
    </row>
    <row r="67" spans="2:11" s="165" customFormat="1" ht="15" customHeight="1">
      <c r="B67" s="460"/>
      <c r="C67" s="460"/>
      <c r="D67" s="460"/>
      <c r="E67" s="460"/>
      <c r="F67" s="460"/>
      <c r="G67" s="460"/>
      <c r="H67" s="460"/>
      <c r="I67" s="460"/>
      <c r="J67" s="460"/>
      <c r="K67" s="460"/>
    </row>
    <row r="68" spans="2:11" s="165" customFormat="1" ht="15" customHeight="1">
      <c r="B68" s="460"/>
      <c r="C68" s="460"/>
      <c r="D68" s="460"/>
      <c r="E68" s="460"/>
      <c r="F68" s="460"/>
      <c r="G68" s="460"/>
      <c r="H68" s="460"/>
      <c r="I68" s="460"/>
      <c r="J68" s="460"/>
      <c r="K68" s="460"/>
    </row>
    <row r="69" spans="2:11" s="165" customFormat="1" ht="15" customHeight="1">
      <c r="B69" s="460"/>
      <c r="C69" s="460"/>
      <c r="D69" s="460"/>
      <c r="E69" s="460"/>
      <c r="F69" s="460"/>
      <c r="G69" s="460"/>
      <c r="H69" s="460"/>
      <c r="I69" s="460"/>
      <c r="J69" s="460"/>
      <c r="K69" s="460"/>
    </row>
    <row r="70" spans="2:11" s="165" customFormat="1" ht="15" customHeight="1">
      <c r="B70" s="460"/>
      <c r="C70" s="460"/>
      <c r="D70" s="460"/>
      <c r="E70" s="460"/>
      <c r="F70" s="460"/>
      <c r="G70" s="460"/>
      <c r="H70" s="460"/>
      <c r="I70" s="460"/>
      <c r="J70" s="460"/>
      <c r="K70" s="460"/>
    </row>
    <row r="71" spans="2:11" s="165" customFormat="1" ht="15" customHeight="1">
      <c r="B71" s="460"/>
      <c r="C71" s="460"/>
      <c r="D71" s="460"/>
      <c r="E71" s="460"/>
      <c r="F71" s="460"/>
      <c r="G71" s="460"/>
      <c r="H71" s="460"/>
      <c r="I71" s="460"/>
      <c r="J71" s="460"/>
      <c r="K71" s="460"/>
    </row>
    <row r="72" spans="2:11" s="165" customFormat="1" ht="15" customHeight="1">
      <c r="B72" s="460"/>
      <c r="C72" s="460"/>
      <c r="D72" s="460"/>
      <c r="E72" s="460"/>
      <c r="F72" s="460"/>
      <c r="G72" s="460"/>
      <c r="H72" s="460"/>
      <c r="I72" s="460"/>
      <c r="J72" s="460"/>
      <c r="K72" s="460"/>
    </row>
    <row r="73" spans="2:11" s="165" customFormat="1" ht="15" customHeight="1">
      <c r="B73" s="460"/>
      <c r="C73" s="460"/>
      <c r="D73" s="460"/>
      <c r="E73" s="460"/>
      <c r="F73" s="460"/>
      <c r="G73" s="460"/>
      <c r="H73" s="460"/>
      <c r="I73" s="460"/>
      <c r="J73" s="460"/>
      <c r="K73" s="460"/>
    </row>
    <row r="74" spans="2:11" s="165" customFormat="1" ht="15" customHeight="1">
      <c r="B74" s="460"/>
      <c r="C74" s="460"/>
      <c r="D74" s="460"/>
      <c r="E74" s="460"/>
      <c r="F74" s="460"/>
      <c r="G74" s="460"/>
      <c r="H74" s="460"/>
      <c r="I74" s="460"/>
      <c r="J74" s="460"/>
      <c r="K74" s="460"/>
    </row>
    <row r="75" spans="2:11" s="165" customFormat="1" ht="15" customHeight="1">
      <c r="B75" s="460"/>
      <c r="C75" s="460"/>
      <c r="D75" s="460"/>
      <c r="E75" s="460"/>
      <c r="F75" s="460"/>
      <c r="G75" s="460"/>
      <c r="H75" s="460"/>
      <c r="I75" s="460"/>
      <c r="J75" s="460"/>
      <c r="K75" s="460"/>
    </row>
    <row r="76" spans="2:11" s="165" customFormat="1" ht="15" customHeight="1">
      <c r="B76" s="460"/>
      <c r="C76" s="460"/>
      <c r="D76" s="460"/>
      <c r="E76" s="460"/>
      <c r="F76" s="460"/>
      <c r="G76" s="460"/>
      <c r="H76" s="460"/>
      <c r="I76" s="460"/>
      <c r="J76" s="460"/>
      <c r="K76" s="460"/>
    </row>
    <row r="77" spans="2:11" s="165" customFormat="1" ht="15" customHeight="1">
      <c r="B77" s="460"/>
      <c r="C77" s="460"/>
      <c r="D77" s="460"/>
      <c r="E77" s="460"/>
      <c r="F77" s="460"/>
      <c r="G77" s="460"/>
      <c r="H77" s="460"/>
      <c r="I77" s="460"/>
      <c r="J77" s="460"/>
      <c r="K77" s="460"/>
    </row>
    <row r="78" spans="2:11" s="165" customFormat="1" ht="15" customHeight="1">
      <c r="B78" s="460"/>
      <c r="C78" s="460"/>
      <c r="D78" s="460"/>
      <c r="E78" s="460"/>
      <c r="F78" s="460"/>
      <c r="G78" s="460"/>
      <c r="H78" s="460"/>
      <c r="I78" s="460"/>
      <c r="J78" s="460"/>
      <c r="K78" s="460"/>
    </row>
    <row r="79" spans="2:11" s="165" customFormat="1" ht="15" customHeight="1">
      <c r="B79" s="460"/>
      <c r="C79" s="460"/>
      <c r="D79" s="460"/>
      <c r="E79" s="460"/>
      <c r="F79" s="460"/>
      <c r="G79" s="460"/>
      <c r="H79" s="460"/>
      <c r="I79" s="460"/>
      <c r="J79" s="460"/>
      <c r="K79" s="460"/>
    </row>
    <row r="80" spans="2:11" s="165" customFormat="1" ht="15" customHeight="1">
      <c r="B80" s="460"/>
      <c r="C80" s="460"/>
      <c r="D80" s="460"/>
      <c r="E80" s="460"/>
      <c r="F80" s="460"/>
      <c r="G80" s="460"/>
      <c r="H80" s="460"/>
      <c r="I80" s="460"/>
      <c r="J80" s="460"/>
      <c r="K80" s="460"/>
    </row>
    <row r="81" spans="2:11" s="165" customFormat="1" ht="15" customHeight="1">
      <c r="B81" s="460"/>
      <c r="C81" s="460"/>
      <c r="D81" s="460"/>
      <c r="E81" s="460"/>
      <c r="F81" s="460"/>
      <c r="G81" s="460"/>
      <c r="H81" s="460"/>
      <c r="I81" s="460"/>
      <c r="J81" s="460"/>
      <c r="K81" s="460"/>
    </row>
    <row r="82" spans="2:11" s="165" customFormat="1" ht="15" customHeight="1">
      <c r="B82" s="460"/>
      <c r="C82" s="460"/>
      <c r="D82" s="460"/>
      <c r="E82" s="460"/>
      <c r="F82" s="460"/>
      <c r="G82" s="460"/>
      <c r="H82" s="460"/>
      <c r="I82" s="460"/>
      <c r="J82" s="460"/>
      <c r="K82" s="460"/>
    </row>
    <row r="83" spans="2:11" s="165" customFormat="1" ht="15" customHeight="1">
      <c r="B83" s="460"/>
      <c r="C83" s="460"/>
      <c r="D83" s="460"/>
      <c r="E83" s="460"/>
      <c r="F83" s="460"/>
      <c r="G83" s="460"/>
      <c r="H83" s="460"/>
      <c r="I83" s="460"/>
      <c r="J83" s="460"/>
      <c r="K83" s="460"/>
    </row>
    <row r="84" spans="2:11" s="165" customFormat="1" ht="132" customHeight="1">
      <c r="B84" s="460"/>
      <c r="C84" s="460"/>
      <c r="D84" s="460"/>
      <c r="E84" s="460"/>
      <c r="F84" s="460"/>
      <c r="G84" s="460"/>
      <c r="H84" s="460"/>
      <c r="I84" s="460"/>
      <c r="J84" s="460"/>
      <c r="K84" s="460"/>
    </row>
    <row r="85" spans="2:11" s="165" customFormat="1" ht="132" customHeight="1">
      <c r="B85" s="460"/>
      <c r="C85" s="460"/>
      <c r="D85" s="460"/>
      <c r="E85" s="460"/>
      <c r="F85" s="460"/>
      <c r="G85" s="460"/>
      <c r="H85" s="460"/>
      <c r="I85" s="460"/>
      <c r="J85" s="460"/>
      <c r="K85" s="460"/>
    </row>
    <row r="86" spans="2:11" s="165" customFormat="1" ht="132" customHeight="1">
      <c r="B86" s="460"/>
      <c r="C86" s="460"/>
      <c r="D86" s="460"/>
      <c r="E86" s="460"/>
      <c r="F86" s="460"/>
      <c r="G86" s="460"/>
      <c r="H86" s="460"/>
      <c r="I86" s="460"/>
      <c r="J86" s="460"/>
      <c r="K86" s="460"/>
    </row>
    <row r="87" spans="2:11" s="165" customFormat="1" ht="132" customHeight="1">
      <c r="B87" s="460"/>
      <c r="C87" s="460"/>
      <c r="D87" s="460"/>
      <c r="E87" s="460"/>
      <c r="F87" s="460"/>
      <c r="G87" s="460"/>
      <c r="H87" s="460"/>
      <c r="I87" s="460"/>
      <c r="J87" s="460"/>
      <c r="K87" s="460"/>
    </row>
    <row r="88" spans="2:11" s="165" customFormat="1" ht="132" customHeight="1">
      <c r="B88" s="460"/>
      <c r="C88" s="460"/>
      <c r="D88" s="460"/>
      <c r="E88" s="460"/>
      <c r="F88" s="460"/>
      <c r="G88" s="460"/>
      <c r="H88" s="460"/>
      <c r="I88" s="460"/>
      <c r="J88" s="460"/>
      <c r="K88" s="460"/>
    </row>
    <row r="89" spans="2:11" s="165" customFormat="1" ht="132" customHeight="1">
      <c r="B89" s="460"/>
      <c r="C89" s="460"/>
      <c r="D89" s="460"/>
      <c r="E89" s="460"/>
      <c r="F89" s="460"/>
      <c r="G89" s="460"/>
      <c r="H89" s="460"/>
      <c r="I89" s="460"/>
      <c r="J89" s="460"/>
      <c r="K89" s="460"/>
    </row>
    <row r="90" spans="2:11" ht="120.75" customHeight="1">
      <c r="B90" s="178"/>
      <c r="C90" s="179"/>
      <c r="D90" s="178"/>
      <c r="E90" s="178"/>
      <c r="G90" s="178"/>
    </row>
    <row r="91" spans="2:11">
      <c r="C91" s="180"/>
      <c r="D91" s="181"/>
      <c r="E91" s="181"/>
    </row>
    <row r="92" spans="2:11">
      <c r="C92" s="182"/>
      <c r="D92" s="182"/>
      <c r="E92" s="182"/>
    </row>
    <row r="1228" spans="23:23">
      <c r="W1228" s="183"/>
    </row>
    <row r="1233" spans="23:23">
      <c r="W1233" s="183"/>
    </row>
    <row r="1234" spans="23:23">
      <c r="W1234" s="183"/>
    </row>
    <row r="1281" spans="23:23">
      <c r="W1281" s="183"/>
    </row>
  </sheetData>
  <sheetProtection formatColumns="0" formatRows="0"/>
  <mergeCells count="13">
    <mergeCell ref="B2:K2"/>
    <mergeCell ref="B3:K3"/>
    <mergeCell ref="B5:D5"/>
    <mergeCell ref="E5:K5"/>
    <mergeCell ref="B6:D6"/>
    <mergeCell ref="E6:K6"/>
    <mergeCell ref="B51:K89"/>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W1247"/>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228</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294739614</v>
      </c>
      <c r="C13" s="292">
        <v>294353758.99999988</v>
      </c>
      <c r="D13" s="292">
        <v>3496935.84</v>
      </c>
      <c r="E13" s="292">
        <v>290299550.09999985</v>
      </c>
      <c r="F13" s="292">
        <v>286802614.25999987</v>
      </c>
      <c r="G13" s="292">
        <v>280479668.45999986</v>
      </c>
      <c r="H13" s="297">
        <f>E13/B13</f>
        <v>0.98493563915707594</v>
      </c>
      <c r="I13" s="297">
        <f>E13/C13</f>
        <v>0.98622674664059573</v>
      </c>
      <c r="J13" s="297">
        <f>F13/B13</f>
        <v>0.97307114699553032</v>
      </c>
      <c r="K13" s="297">
        <f>(F13+D13)/C13</f>
        <v>0.98622674664059573</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1949</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178.95" customHeight="1">
      <c r="B55" s="460"/>
      <c r="C55" s="460"/>
      <c r="D55" s="460"/>
      <c r="E55" s="460"/>
      <c r="F55" s="460"/>
      <c r="G55" s="460"/>
      <c r="H55" s="460"/>
      <c r="I55" s="460"/>
      <c r="J55" s="460"/>
      <c r="K55" s="460"/>
    </row>
    <row r="56" spans="2:11">
      <c r="B56" s="178"/>
      <c r="C56" s="179"/>
      <c r="D56" s="178"/>
      <c r="E56" s="178"/>
      <c r="G56" s="178"/>
    </row>
    <row r="57" spans="2:11">
      <c r="C57" s="180"/>
      <c r="D57" s="181"/>
      <c r="E57" s="181"/>
    </row>
    <row r="58" spans="2:11">
      <c r="C58" s="182"/>
      <c r="D58" s="182"/>
      <c r="E58" s="182"/>
    </row>
    <row r="1194" spans="23:23">
      <c r="W1194" s="183"/>
    </row>
    <row r="1199" spans="23:23">
      <c r="W1199" s="183"/>
    </row>
    <row r="1200" spans="23:23">
      <c r="W1200" s="183"/>
    </row>
    <row r="1247" spans="23:23">
      <c r="W1247" s="183"/>
    </row>
  </sheetData>
  <sheetProtection formatColumns="0" formatRows="0"/>
  <mergeCells count="13">
    <mergeCell ref="B2:K2"/>
    <mergeCell ref="B3:K3"/>
    <mergeCell ref="B5:D5"/>
    <mergeCell ref="E5:K5"/>
    <mergeCell ref="B6:D6"/>
    <mergeCell ref="E6:K6"/>
    <mergeCell ref="B51:K55"/>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W1246"/>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1897</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9500000</v>
      </c>
      <c r="D13" s="292">
        <v>0</v>
      </c>
      <c r="E13" s="292">
        <v>9500000</v>
      </c>
      <c r="F13" s="292">
        <v>9500000</v>
      </c>
      <c r="G13" s="292">
        <v>9500000</v>
      </c>
      <c r="H13" s="297" t="e">
        <f>E13/B13</f>
        <v>#DIV/0!</v>
      </c>
      <c r="I13" s="297">
        <f>E13/C13</f>
        <v>1</v>
      </c>
      <c r="J13" s="297" t="e">
        <f>F13/B13</f>
        <v>#DIV/0!</v>
      </c>
      <c r="K13" s="297">
        <f>(F13+D13)/C13</f>
        <v>1</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1921</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c r="B55" s="178"/>
      <c r="C55" s="179"/>
      <c r="D55" s="178"/>
      <c r="E55" s="178"/>
      <c r="G55" s="178"/>
    </row>
    <row r="56" spans="2:11">
      <c r="C56" s="180"/>
      <c r="D56" s="181"/>
      <c r="E56" s="181"/>
    </row>
    <row r="57" spans="2:11">
      <c r="C57" s="182"/>
      <c r="D57" s="182"/>
      <c r="E57" s="182"/>
    </row>
    <row r="1193" spans="23:23">
      <c r="W1193" s="183"/>
    </row>
    <row r="1198" spans="23:23">
      <c r="W1198" s="183"/>
    </row>
    <row r="1199" spans="23:23">
      <c r="W1199" s="183"/>
    </row>
    <row r="1246" spans="23:23">
      <c r="W1246" s="183"/>
    </row>
  </sheetData>
  <sheetProtection formatColumns="0" formatRows="0"/>
  <mergeCells count="13">
    <mergeCell ref="B2:K2"/>
    <mergeCell ref="B3:K3"/>
    <mergeCell ref="B5:D5"/>
    <mergeCell ref="E5:K5"/>
    <mergeCell ref="B6:D6"/>
    <mergeCell ref="E6:K6"/>
    <mergeCell ref="B51:K54"/>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W1245"/>
  <sheetViews>
    <sheetView showGridLines="0" view="pageBreakPreview" topLeftCell="A10"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229</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15352034</v>
      </c>
      <c r="C13" s="292">
        <v>15352034</v>
      </c>
      <c r="D13" s="292">
        <v>6045529.7899999991</v>
      </c>
      <c r="E13" s="292">
        <v>15022161.179999998</v>
      </c>
      <c r="F13" s="292">
        <v>8976631.3900000006</v>
      </c>
      <c r="G13" s="292">
        <v>8976631.3900000006</v>
      </c>
      <c r="H13" s="297">
        <f>E13/B13</f>
        <v>0.97851276124062769</v>
      </c>
      <c r="I13" s="297">
        <f>E13/C13</f>
        <v>0.97851276124062769</v>
      </c>
      <c r="J13" s="297">
        <f>F13/B13</f>
        <v>0.58471935314890522</v>
      </c>
      <c r="K13" s="297">
        <f>(F13+D13)/C13</f>
        <v>0.9785127612406278</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1920</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c r="B54" s="178"/>
      <c r="C54" s="179"/>
      <c r="D54" s="178"/>
      <c r="E54" s="178"/>
      <c r="G54" s="178"/>
    </row>
    <row r="55" spans="2:11">
      <c r="C55" s="180"/>
      <c r="D55" s="181"/>
      <c r="E55" s="181"/>
    </row>
    <row r="56" spans="2:11">
      <c r="C56" s="182"/>
      <c r="D56" s="182"/>
      <c r="E56" s="182"/>
    </row>
    <row r="1192" spans="23:23">
      <c r="W1192" s="183"/>
    </row>
    <row r="1197" spans="23:23">
      <c r="W1197" s="183"/>
    </row>
    <row r="1198" spans="23:23">
      <c r="W1198" s="183"/>
    </row>
    <row r="1245" spans="23:23">
      <c r="W1245" s="183"/>
    </row>
  </sheetData>
  <sheetProtection formatColumns="0" formatRows="0"/>
  <mergeCells count="13">
    <mergeCell ref="B2:K2"/>
    <mergeCell ref="B3:K3"/>
    <mergeCell ref="B5:D5"/>
    <mergeCell ref="E5:K5"/>
    <mergeCell ref="B6:D6"/>
    <mergeCell ref="E6:K6"/>
    <mergeCell ref="B51:K53"/>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W1244"/>
  <sheetViews>
    <sheetView showGridLines="0" view="pageBreakPreview" topLeftCell="A10"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1898</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8614695.2300000004</v>
      </c>
      <c r="D13" s="292">
        <v>0</v>
      </c>
      <c r="E13" s="292">
        <v>8614695.2300000004</v>
      </c>
      <c r="F13" s="292">
        <v>8614695.2300000004</v>
      </c>
      <c r="G13" s="292">
        <v>8614695.2300000004</v>
      </c>
      <c r="H13" s="297" t="e">
        <f>E13/B13</f>
        <v>#DIV/0!</v>
      </c>
      <c r="I13" s="297">
        <f>E13/C13</f>
        <v>1</v>
      </c>
      <c r="J13" s="297" t="e">
        <f>F13/B13</f>
        <v>#DIV/0!</v>
      </c>
      <c r="K13" s="297">
        <f>(F13+D13)/C13</f>
        <v>1</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1917</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c r="B53" s="178"/>
      <c r="C53" s="179"/>
      <c r="D53" s="178"/>
      <c r="E53" s="178"/>
      <c r="G53" s="178"/>
    </row>
    <row r="54" spans="2:11">
      <c r="C54" s="180"/>
      <c r="D54" s="181"/>
      <c r="E54" s="181"/>
    </row>
    <row r="55" spans="2:11">
      <c r="C55" s="182"/>
      <c r="D55" s="182"/>
      <c r="E55" s="182"/>
    </row>
    <row r="1191" spans="23:23">
      <c r="W1191" s="183"/>
    </row>
    <row r="1196" spans="23:23">
      <c r="W1196" s="183"/>
    </row>
    <row r="1197" spans="23:23">
      <c r="W1197" s="183"/>
    </row>
    <row r="1244" spans="23:23">
      <c r="W1244" s="183"/>
    </row>
  </sheetData>
  <sheetProtection formatColumns="0" formatRows="0"/>
  <mergeCells count="13">
    <mergeCell ref="B2:K2"/>
    <mergeCell ref="B3:K3"/>
    <mergeCell ref="B5:D5"/>
    <mergeCell ref="E5:K5"/>
    <mergeCell ref="B6:D6"/>
    <mergeCell ref="E6:K6"/>
    <mergeCell ref="B51:K52"/>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B1:W1245"/>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1899</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1466666</v>
      </c>
      <c r="D13" s="292">
        <v>1466517.24</v>
      </c>
      <c r="E13" s="292">
        <v>1466517.24</v>
      </c>
      <c r="F13" s="292">
        <v>0</v>
      </c>
      <c r="G13" s="292">
        <v>0</v>
      </c>
      <c r="H13" s="297" t="e">
        <f>E13/B13</f>
        <v>#DIV/0!</v>
      </c>
      <c r="I13" s="297">
        <f>E13/C13</f>
        <v>0.99989857268116944</v>
      </c>
      <c r="J13" s="297" t="e">
        <f>F13/B13</f>
        <v>#DIV/0!</v>
      </c>
      <c r="K13" s="297">
        <f>(F13+D13)/C13</f>
        <v>0.99989857268116944</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1919</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c r="B54" s="178"/>
      <c r="C54" s="179"/>
      <c r="D54" s="178"/>
      <c r="E54" s="178"/>
      <c r="G54" s="178"/>
    </row>
    <row r="55" spans="2:11">
      <c r="C55" s="180"/>
      <c r="D55" s="181"/>
      <c r="E55" s="181"/>
    </row>
    <row r="56" spans="2:11">
      <c r="C56" s="182"/>
      <c r="D56" s="182"/>
      <c r="E56" s="182"/>
    </row>
    <row r="1192" spans="23:23">
      <c r="W1192" s="183"/>
    </row>
    <row r="1197" spans="23:23">
      <c r="W1197" s="183"/>
    </row>
    <row r="1198" spans="23:23">
      <c r="W1198" s="183"/>
    </row>
    <row r="1245" spans="23:23">
      <c r="W1245" s="183"/>
    </row>
  </sheetData>
  <sheetProtection formatColumns="0" formatRows="0"/>
  <mergeCells count="13">
    <mergeCell ref="B2:K2"/>
    <mergeCell ref="B3:K3"/>
    <mergeCell ref="B5:D5"/>
    <mergeCell ref="E5:K5"/>
    <mergeCell ref="B6:D6"/>
    <mergeCell ref="E6:K6"/>
    <mergeCell ref="B51:K53"/>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1245"/>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230</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57567270</v>
      </c>
      <c r="C13" s="292">
        <v>17331331</v>
      </c>
      <c r="D13" s="292">
        <v>6116</v>
      </c>
      <c r="E13" s="292">
        <v>17230670.030000001</v>
      </c>
      <c r="F13" s="292">
        <v>17224554.030000001</v>
      </c>
      <c r="G13" s="292">
        <v>17224554.030000001</v>
      </c>
      <c r="H13" s="297">
        <f>E13/B13</f>
        <v>0.29931365565884921</v>
      </c>
      <c r="I13" s="297">
        <f>E13/C13</f>
        <v>0.99419196540646537</v>
      </c>
      <c r="J13" s="297">
        <f>F13/B13</f>
        <v>0.29920741473410151</v>
      </c>
      <c r="K13" s="297">
        <f>(F13+D13)/C13</f>
        <v>0.99419196540646537</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1917</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c r="B54" s="178"/>
      <c r="C54" s="179"/>
      <c r="D54" s="178"/>
      <c r="E54" s="178"/>
      <c r="G54" s="178"/>
    </row>
    <row r="55" spans="2:11">
      <c r="C55" s="180"/>
      <c r="D55" s="181"/>
      <c r="E55" s="181"/>
    </row>
    <row r="56" spans="2:11">
      <c r="C56" s="182"/>
      <c r="D56" s="182"/>
      <c r="E56" s="182"/>
    </row>
    <row r="1192" spans="23:23">
      <c r="W1192" s="183"/>
    </row>
    <row r="1197" spans="23:23">
      <c r="W1197" s="183"/>
    </row>
    <row r="1198" spans="23:23">
      <c r="W1198" s="183"/>
    </row>
    <row r="1245" spans="23:23">
      <c r="W1245" s="183"/>
    </row>
  </sheetData>
  <sheetProtection formatColumns="0" formatRows="0"/>
  <mergeCells count="13">
    <mergeCell ref="B2:K2"/>
    <mergeCell ref="B3:K3"/>
    <mergeCell ref="B5:D5"/>
    <mergeCell ref="E5:K5"/>
    <mergeCell ref="B6:D6"/>
    <mergeCell ref="E6:K6"/>
    <mergeCell ref="B51:K53"/>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B1:W1244"/>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1900</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7564507.3099999996</v>
      </c>
      <c r="D13" s="292">
        <v>0</v>
      </c>
      <c r="E13" s="292">
        <v>7475434.96</v>
      </c>
      <c r="F13" s="292">
        <v>7475434.96</v>
      </c>
      <c r="G13" s="292">
        <v>7475434.96</v>
      </c>
      <c r="H13" s="297" t="e">
        <f>E13/B13</f>
        <v>#DIV/0!</v>
      </c>
      <c r="I13" s="297">
        <f>E13/C13</f>
        <v>0.98822496345766642</v>
      </c>
      <c r="J13" s="297" t="e">
        <f>F13/B13</f>
        <v>#DIV/0!</v>
      </c>
      <c r="K13" s="297">
        <f>(F13+D13)/C13</f>
        <v>0.98822496345766642</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1917</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c r="B53" s="178"/>
      <c r="C53" s="179"/>
      <c r="D53" s="178"/>
      <c r="E53" s="178"/>
      <c r="G53" s="178"/>
    </row>
    <row r="54" spans="2:11">
      <c r="C54" s="180"/>
      <c r="D54" s="181"/>
      <c r="E54" s="181"/>
    </row>
    <row r="55" spans="2:11">
      <c r="C55" s="182"/>
      <c r="D55" s="182"/>
      <c r="E55" s="182"/>
    </row>
    <row r="1191" spans="23:23">
      <c r="W1191" s="183"/>
    </row>
    <row r="1196" spans="23:23">
      <c r="W1196" s="183"/>
    </row>
    <row r="1197" spans="23:23">
      <c r="W1197" s="183"/>
    </row>
    <row r="1244" spans="23:23">
      <c r="W1244" s="183"/>
    </row>
  </sheetData>
  <sheetProtection formatColumns="0" formatRows="0"/>
  <mergeCells count="13">
    <mergeCell ref="B2:K2"/>
    <mergeCell ref="B3:K3"/>
    <mergeCell ref="B5:D5"/>
    <mergeCell ref="E5:K5"/>
    <mergeCell ref="B6:D6"/>
    <mergeCell ref="E6:K6"/>
    <mergeCell ref="B51:K52"/>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B1:W1247"/>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1901</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29184920.420000002</v>
      </c>
      <c r="D13" s="292">
        <v>18224631.530000001</v>
      </c>
      <c r="E13" s="292">
        <v>28177633.939999998</v>
      </c>
      <c r="F13" s="292">
        <v>9953002.4100000001</v>
      </c>
      <c r="G13" s="292">
        <v>9953002.4100000001</v>
      </c>
      <c r="H13" s="297" t="e">
        <f>E13/B13</f>
        <v>#DIV/0!</v>
      </c>
      <c r="I13" s="297">
        <f>E13/C13</f>
        <v>0.96548606384721458</v>
      </c>
      <c r="J13" s="297" t="e">
        <f>F13/B13</f>
        <v>#DIV/0!</v>
      </c>
      <c r="K13" s="297">
        <f>(F13+D13)/C13</f>
        <v>0.96548606384721469</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1918</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178.95" customHeight="1">
      <c r="B55" s="460"/>
      <c r="C55" s="460"/>
      <c r="D55" s="460"/>
      <c r="E55" s="460"/>
      <c r="F55" s="460"/>
      <c r="G55" s="460"/>
      <c r="H55" s="460"/>
      <c r="I55" s="460"/>
      <c r="J55" s="460"/>
      <c r="K55" s="460"/>
    </row>
    <row r="56" spans="2:11">
      <c r="B56" s="178"/>
      <c r="C56" s="179"/>
      <c r="D56" s="178"/>
      <c r="E56" s="178"/>
      <c r="G56" s="178"/>
    </row>
    <row r="57" spans="2:11">
      <c r="C57" s="180"/>
      <c r="D57" s="181"/>
      <c r="E57" s="181"/>
    </row>
    <row r="58" spans="2:11">
      <c r="C58" s="182"/>
      <c r="D58" s="182"/>
      <c r="E58" s="182"/>
    </row>
    <row r="1194" spans="23:23">
      <c r="W1194" s="183"/>
    </row>
    <row r="1199" spans="23:23">
      <c r="W1199" s="183"/>
    </row>
    <row r="1200" spans="23:23">
      <c r="W1200" s="183"/>
    </row>
    <row r="1247" spans="23:23">
      <c r="W1247" s="183"/>
    </row>
  </sheetData>
  <sheetProtection formatColumns="0" formatRows="0"/>
  <mergeCells count="13">
    <mergeCell ref="B2:K2"/>
    <mergeCell ref="B3:K3"/>
    <mergeCell ref="B5:D5"/>
    <mergeCell ref="E5:K5"/>
    <mergeCell ref="B6:D6"/>
    <mergeCell ref="E6:K6"/>
    <mergeCell ref="B51:K55"/>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B1:W1245"/>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231</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12911778</v>
      </c>
      <c r="C13" s="292">
        <v>12911778</v>
      </c>
      <c r="D13" s="292">
        <v>1808162.27</v>
      </c>
      <c r="E13" s="292">
        <v>8938394.8399999999</v>
      </c>
      <c r="F13" s="292">
        <v>7130232.5700000012</v>
      </c>
      <c r="G13" s="292">
        <v>7130232.5700000012</v>
      </c>
      <c r="H13" s="297">
        <f>E13/B13</f>
        <v>0.69226676914674334</v>
      </c>
      <c r="I13" s="297">
        <f>+E13/C13</f>
        <v>0.69226676914674334</v>
      </c>
      <c r="J13" s="297">
        <f>+F13/B13</f>
        <v>0.55222701087332826</v>
      </c>
      <c r="K13" s="297">
        <f>+(F13+D13)/C13</f>
        <v>0.69226676914674357</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1916</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c r="B54" s="178"/>
      <c r="C54" s="179"/>
      <c r="D54" s="178"/>
      <c r="E54" s="178"/>
      <c r="G54" s="178"/>
    </row>
    <row r="55" spans="2:11">
      <c r="C55" s="180"/>
      <c r="D55" s="181"/>
      <c r="E55" s="181"/>
    </row>
    <row r="56" spans="2:11">
      <c r="C56" s="182"/>
      <c r="D56" s="182"/>
      <c r="E56" s="182"/>
    </row>
    <row r="1192" spans="23:23">
      <c r="W1192" s="183"/>
    </row>
    <row r="1197" spans="23:23">
      <c r="W1197" s="183"/>
    </row>
    <row r="1198" spans="23:23">
      <c r="W1198" s="183"/>
    </row>
    <row r="1245" spans="23:23">
      <c r="W1245" s="183"/>
    </row>
  </sheetData>
  <sheetProtection formatColumns="0" formatRows="0"/>
  <mergeCells count="13">
    <mergeCell ref="B2:K2"/>
    <mergeCell ref="B3:K3"/>
    <mergeCell ref="B5:D5"/>
    <mergeCell ref="E5:K5"/>
    <mergeCell ref="B6:D6"/>
    <mergeCell ref="E6:K6"/>
    <mergeCell ref="B51:K53"/>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B1:W1252"/>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232</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31225336</v>
      </c>
      <c r="C13" s="292">
        <v>31225336</v>
      </c>
      <c r="D13" s="292">
        <v>1060388.8799999999</v>
      </c>
      <c r="E13" s="292">
        <v>28684895.530000001</v>
      </c>
      <c r="F13" s="292">
        <v>27624506.649999999</v>
      </c>
      <c r="G13" s="292">
        <v>27624506.649999999</v>
      </c>
      <c r="H13" s="297">
        <f>E13/B13</f>
        <v>0.91864169307897925</v>
      </c>
      <c r="I13" s="297">
        <f>+E13/C13</f>
        <v>0.91864169307897925</v>
      </c>
      <c r="J13" s="297">
        <f>+F13/B13</f>
        <v>0.88468244665165485</v>
      </c>
      <c r="K13" s="297">
        <f>+(F13+D13)/C13</f>
        <v>0.91864169307897914</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6" t="s">
        <v>1950</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15" customHeight="1">
      <c r="B55" s="460"/>
      <c r="C55" s="460"/>
      <c r="D55" s="460"/>
      <c r="E55" s="460"/>
      <c r="F55" s="460"/>
      <c r="G55" s="460"/>
      <c r="H55" s="460"/>
      <c r="I55" s="460"/>
      <c r="J55" s="460"/>
      <c r="K55" s="460"/>
    </row>
    <row r="56" spans="2:11" s="165" customFormat="1" ht="15" customHeight="1">
      <c r="B56" s="460"/>
      <c r="C56" s="460"/>
      <c r="D56" s="460"/>
      <c r="E56" s="460"/>
      <c r="F56" s="460"/>
      <c r="G56" s="460"/>
      <c r="H56" s="460"/>
      <c r="I56" s="460"/>
      <c r="J56" s="460"/>
      <c r="K56" s="460"/>
    </row>
    <row r="57" spans="2:11" s="165" customFormat="1" ht="15" customHeight="1">
      <c r="B57" s="460"/>
      <c r="C57" s="460"/>
      <c r="D57" s="460"/>
      <c r="E57" s="460"/>
      <c r="F57" s="460"/>
      <c r="G57" s="460"/>
      <c r="H57" s="460"/>
      <c r="I57" s="460"/>
      <c r="J57" s="460"/>
      <c r="K57" s="460"/>
    </row>
    <row r="58" spans="2:11" s="165" customFormat="1" ht="15" customHeight="1">
      <c r="B58" s="460"/>
      <c r="C58" s="460"/>
      <c r="D58" s="460"/>
      <c r="E58" s="460"/>
      <c r="F58" s="460"/>
      <c r="G58" s="460"/>
      <c r="H58" s="460"/>
      <c r="I58" s="460"/>
      <c r="J58" s="460"/>
      <c r="K58" s="460"/>
    </row>
    <row r="59" spans="2:11" s="165" customFormat="1" ht="15" customHeight="1">
      <c r="B59" s="460"/>
      <c r="C59" s="460"/>
      <c r="D59" s="460"/>
      <c r="E59" s="460"/>
      <c r="F59" s="460"/>
      <c r="G59" s="460"/>
      <c r="H59" s="460"/>
      <c r="I59" s="460"/>
      <c r="J59" s="460"/>
      <c r="K59" s="460"/>
    </row>
    <row r="60" spans="2:11" s="165" customFormat="1" ht="15" customHeight="1">
      <c r="B60" s="460"/>
      <c r="C60" s="460"/>
      <c r="D60" s="460"/>
      <c r="E60" s="460"/>
      <c r="F60" s="460"/>
      <c r="G60" s="460"/>
      <c r="H60" s="460"/>
      <c r="I60" s="460"/>
      <c r="J60" s="460"/>
      <c r="K60" s="460"/>
    </row>
    <row r="61" spans="2:11">
      <c r="B61" s="178"/>
      <c r="C61" s="179"/>
      <c r="D61" s="178"/>
      <c r="E61" s="178"/>
      <c r="G61" s="178"/>
    </row>
    <row r="62" spans="2:11">
      <c r="C62" s="180"/>
      <c r="D62" s="181"/>
      <c r="E62" s="181"/>
    </row>
    <row r="63" spans="2:11">
      <c r="C63" s="182"/>
      <c r="D63" s="182"/>
      <c r="E63" s="182"/>
    </row>
    <row r="1199" spans="23:23">
      <c r="W1199" s="183"/>
    </row>
    <row r="1204" spans="23:23">
      <c r="W1204" s="183"/>
    </row>
    <row r="1205" spans="23:23">
      <c r="W1205" s="183"/>
    </row>
    <row r="1252" spans="23:23">
      <c r="W1252" s="183"/>
    </row>
  </sheetData>
  <sheetProtection formatColumns="0" formatRows="0"/>
  <mergeCells count="13">
    <mergeCell ref="B2:K2"/>
    <mergeCell ref="B3:K3"/>
    <mergeCell ref="B5:D5"/>
    <mergeCell ref="E5:K5"/>
    <mergeCell ref="B6:D6"/>
    <mergeCell ref="E6:K6"/>
    <mergeCell ref="B51:K60"/>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B1:W1244"/>
  <sheetViews>
    <sheetView showGridLines="0" view="pageBreakPreview" topLeftCell="A11" zoomScaleNormal="70" zoomScaleSheetLayoutView="100" workbookViewId="0">
      <selection activeCell="G49" sqref="G49"/>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1902</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11863797</v>
      </c>
      <c r="D13" s="292">
        <v>775751</v>
      </c>
      <c r="E13" s="292">
        <v>11775751</v>
      </c>
      <c r="F13" s="292">
        <v>11000000</v>
      </c>
      <c r="G13" s="292">
        <v>11000000</v>
      </c>
      <c r="H13" s="297" t="e">
        <f>E13/B13</f>
        <v>#DIV/0!</v>
      </c>
      <c r="I13" s="297">
        <f>+E13/C13</f>
        <v>0.99257859857177255</v>
      </c>
      <c r="J13" s="297" t="e">
        <f>+F13/B13</f>
        <v>#DIV/0!</v>
      </c>
      <c r="K13" s="297">
        <f>+(F13+D13)/C13</f>
        <v>0.99257859857177255</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1915</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c r="B53" s="178"/>
      <c r="C53" s="179"/>
      <c r="D53" s="178"/>
      <c r="E53" s="178"/>
      <c r="G53" s="178"/>
    </row>
    <row r="54" spans="2:11">
      <c r="C54" s="180"/>
      <c r="D54" s="181"/>
      <c r="E54" s="181"/>
    </row>
    <row r="55" spans="2:11">
      <c r="C55" s="182"/>
      <c r="D55" s="182"/>
      <c r="E55" s="182"/>
    </row>
    <row r="1191" spans="23:23">
      <c r="W1191" s="183"/>
    </row>
    <row r="1196" spans="23:23">
      <c r="W1196" s="183"/>
    </row>
    <row r="1197" spans="23:23">
      <c r="W1197" s="183"/>
    </row>
    <row r="1244" spans="23:23">
      <c r="W1244" s="183"/>
    </row>
  </sheetData>
  <sheetProtection formatColumns="0" formatRows="0"/>
  <mergeCells count="13">
    <mergeCell ref="B2:K2"/>
    <mergeCell ref="B3:K3"/>
    <mergeCell ref="B5:D5"/>
    <mergeCell ref="E5:K5"/>
    <mergeCell ref="B6:D6"/>
    <mergeCell ref="E6:K6"/>
    <mergeCell ref="B51:K52"/>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B1:W1246"/>
  <sheetViews>
    <sheetView showGridLines="0" view="pageBreakPreview" topLeftCell="A11"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233</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12048697</v>
      </c>
      <c r="C13" s="292">
        <v>12048697</v>
      </c>
      <c r="D13" s="292">
        <v>0</v>
      </c>
      <c r="E13" s="292">
        <v>12048697</v>
      </c>
      <c r="F13" s="292">
        <v>12048697</v>
      </c>
      <c r="G13" s="292">
        <v>12048697</v>
      </c>
      <c r="H13" s="297">
        <f>E13/B13</f>
        <v>1</v>
      </c>
      <c r="I13" s="297">
        <f>E13/C13</f>
        <v>1</v>
      </c>
      <c r="J13" s="297">
        <f>F13/B13</f>
        <v>1</v>
      </c>
      <c r="K13" s="297">
        <f>(F13+D13)/C13</f>
        <v>1</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1951</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c r="B55" s="178"/>
      <c r="C55" s="179"/>
      <c r="D55" s="178"/>
      <c r="E55" s="178"/>
      <c r="G55" s="178"/>
    </row>
    <row r="56" spans="2:11">
      <c r="C56" s="180"/>
      <c r="D56" s="181"/>
      <c r="E56" s="181"/>
    </row>
    <row r="57" spans="2:11">
      <c r="C57" s="182"/>
      <c r="D57" s="182"/>
      <c r="E57" s="182"/>
    </row>
    <row r="1193" spans="23:23">
      <c r="W1193" s="183"/>
    </row>
    <row r="1198" spans="23:23">
      <c r="W1198" s="183"/>
    </row>
    <row r="1199" spans="23:23">
      <c r="W1199" s="183"/>
    </row>
    <row r="1246" spans="23:23">
      <c r="W1246" s="183"/>
    </row>
  </sheetData>
  <sheetProtection formatColumns="0" formatRows="0"/>
  <mergeCells count="13">
    <mergeCell ref="B2:K2"/>
    <mergeCell ref="B3:K3"/>
    <mergeCell ref="B5:D5"/>
    <mergeCell ref="E5:K5"/>
    <mergeCell ref="B6:D6"/>
    <mergeCell ref="E6:K6"/>
    <mergeCell ref="B51:K54"/>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B1:W1245"/>
  <sheetViews>
    <sheetView showGridLines="0" view="pageBreakPreview" topLeftCell="A10"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1903</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103796659.52999999</v>
      </c>
      <c r="D13" s="292">
        <v>2521279</v>
      </c>
      <c r="E13" s="292">
        <v>101966037.68000001</v>
      </c>
      <c r="F13" s="292">
        <v>99444758.680000007</v>
      </c>
      <c r="G13" s="292">
        <v>99444758.680000007</v>
      </c>
      <c r="H13" s="297" t="e">
        <f>E13/B13</f>
        <v>#DIV/0!</v>
      </c>
      <c r="I13" s="297">
        <f>E13/C13</f>
        <v>0.98236338377083432</v>
      </c>
      <c r="J13" s="297" t="e">
        <f>F13/B13</f>
        <v>#DIV/0!</v>
      </c>
      <c r="K13" s="297">
        <f>(F13+D13)/C13</f>
        <v>0.98236338377083432</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1915</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c r="B54" s="178"/>
      <c r="C54" s="179"/>
      <c r="D54" s="178"/>
      <c r="E54" s="178"/>
      <c r="G54" s="178"/>
    </row>
    <row r="55" spans="2:11">
      <c r="C55" s="180"/>
      <c r="D55" s="181"/>
      <c r="E55" s="181"/>
    </row>
    <row r="56" spans="2:11">
      <c r="C56" s="182"/>
      <c r="D56" s="182"/>
      <c r="E56" s="182"/>
    </row>
    <row r="1192" spans="23:23">
      <c r="W1192" s="183"/>
    </row>
    <row r="1197" spans="23:23">
      <c r="W1197" s="183"/>
    </row>
    <row r="1198" spans="23:23">
      <c r="W1198" s="183"/>
    </row>
    <row r="1245" spans="23:23">
      <c r="W1245" s="183"/>
    </row>
  </sheetData>
  <sheetProtection formatColumns="0" formatRows="0"/>
  <mergeCells count="13">
    <mergeCell ref="B2:K2"/>
    <mergeCell ref="B3:K3"/>
    <mergeCell ref="B5:D5"/>
    <mergeCell ref="E5:K5"/>
    <mergeCell ref="B6:D6"/>
    <mergeCell ref="E6:K6"/>
    <mergeCell ref="B51:K53"/>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B1:W1247"/>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1904</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46968068.829999998</v>
      </c>
      <c r="D13" s="292">
        <v>36990279.890000001</v>
      </c>
      <c r="E13" s="292">
        <v>46741873.529999994</v>
      </c>
      <c r="F13" s="292">
        <v>9751593.6400000006</v>
      </c>
      <c r="G13" s="292">
        <v>9751593.6400000006</v>
      </c>
      <c r="H13" s="297" t="e">
        <f>E13/B13</f>
        <v>#DIV/0!</v>
      </c>
      <c r="I13" s="297">
        <f>E13/C13</f>
        <v>0.99518406215893795</v>
      </c>
      <c r="J13" s="297" t="e">
        <f>F13/B13</f>
        <v>#DIV/0!</v>
      </c>
      <c r="K13" s="297">
        <f>(F13+D13)/C13</f>
        <v>0.99518406215893807</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1914</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38.4" customHeight="1">
      <c r="B55" s="460"/>
      <c r="C55" s="460"/>
      <c r="D55" s="460"/>
      <c r="E55" s="460"/>
      <c r="F55" s="460"/>
      <c r="G55" s="460"/>
      <c r="H55" s="460"/>
      <c r="I55" s="460"/>
      <c r="J55" s="460"/>
      <c r="K55" s="460"/>
    </row>
    <row r="56" spans="2:11">
      <c r="B56" s="178"/>
      <c r="C56" s="179"/>
      <c r="D56" s="178"/>
      <c r="E56" s="178"/>
      <c r="G56" s="178"/>
    </row>
    <row r="57" spans="2:11">
      <c r="C57" s="180"/>
      <c r="D57" s="181"/>
      <c r="E57" s="181"/>
    </row>
    <row r="58" spans="2:11">
      <c r="C58" s="182"/>
      <c r="D58" s="182"/>
      <c r="E58" s="182"/>
    </row>
    <row r="1194" spans="23:23">
      <c r="W1194" s="183"/>
    </row>
    <row r="1199" spans="23:23">
      <c r="W1199" s="183"/>
    </row>
    <row r="1200" spans="23:23">
      <c r="W1200" s="183"/>
    </row>
    <row r="1247" spans="23:23">
      <c r="W1247" s="183"/>
    </row>
  </sheetData>
  <sheetProtection formatColumns="0" formatRows="0"/>
  <mergeCells count="13">
    <mergeCell ref="B2:K2"/>
    <mergeCell ref="B3:K3"/>
    <mergeCell ref="B5:D5"/>
    <mergeCell ref="E5:K5"/>
    <mergeCell ref="B6:D6"/>
    <mergeCell ref="E6:K6"/>
    <mergeCell ref="B51:K55"/>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B1:W1246"/>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234</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30384628</v>
      </c>
      <c r="C13" s="292">
        <v>30384628</v>
      </c>
      <c r="D13" s="292">
        <v>12604923.710000001</v>
      </c>
      <c r="E13" s="292">
        <v>30070348.700000003</v>
      </c>
      <c r="F13" s="292">
        <v>17465424.989999998</v>
      </c>
      <c r="G13" s="292">
        <v>17313324.989999998</v>
      </c>
      <c r="H13" s="297">
        <f>E13/B13</f>
        <v>0.98965663492737188</v>
      </c>
      <c r="I13" s="297">
        <f>E13/C13</f>
        <v>0.98965663492737188</v>
      </c>
      <c r="J13" s="297">
        <f>F13/B13</f>
        <v>0.57481121671129221</v>
      </c>
      <c r="K13" s="297">
        <f>(F13+D13)/C13</f>
        <v>0.98965663492737177</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59" t="s">
        <v>1952</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7.8" customHeight="1">
      <c r="B54" s="460"/>
      <c r="C54" s="460"/>
      <c r="D54" s="460"/>
      <c r="E54" s="460"/>
      <c r="F54" s="460"/>
      <c r="G54" s="460"/>
      <c r="H54" s="460"/>
      <c r="I54" s="460"/>
      <c r="J54" s="460"/>
      <c r="K54" s="460"/>
    </row>
    <row r="55" spans="2:11">
      <c r="B55" s="178"/>
      <c r="C55" s="179"/>
      <c r="D55" s="178"/>
      <c r="E55" s="178"/>
      <c r="G55" s="178"/>
    </row>
    <row r="56" spans="2:11">
      <c r="C56" s="180"/>
      <c r="D56" s="181"/>
      <c r="E56" s="181"/>
    </row>
    <row r="57" spans="2:11">
      <c r="C57" s="182"/>
      <c r="D57" s="182"/>
      <c r="E57" s="182"/>
    </row>
    <row r="1193" spans="23:23">
      <c r="W1193" s="183"/>
    </row>
    <row r="1198" spans="23:23">
      <c r="W1198" s="183"/>
    </row>
    <row r="1199" spans="23:23">
      <c r="W1199" s="183"/>
    </row>
    <row r="1246" spans="23:23">
      <c r="W1246" s="183"/>
    </row>
  </sheetData>
  <sheetProtection formatColumns="0" formatRows="0"/>
  <mergeCells count="13">
    <mergeCell ref="B2:K2"/>
    <mergeCell ref="B3:K3"/>
    <mergeCell ref="B5:D5"/>
    <mergeCell ref="E5:K5"/>
    <mergeCell ref="B6:D6"/>
    <mergeCell ref="E6:K6"/>
    <mergeCell ref="B51:K54"/>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B1:W1247"/>
  <sheetViews>
    <sheetView showGridLines="0" view="pageBreakPreview" topLeftCell="A13"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1905</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4616719.2300000004</v>
      </c>
      <c r="D13" s="292">
        <v>591847.34</v>
      </c>
      <c r="E13" s="292">
        <v>4616719.2300000004</v>
      </c>
      <c r="F13" s="292">
        <v>4024871.89</v>
      </c>
      <c r="G13" s="292">
        <v>4024871.89</v>
      </c>
      <c r="H13" s="297" t="e">
        <f>E13/B13</f>
        <v>#DIV/0!</v>
      </c>
      <c r="I13" s="297">
        <f>E13/C13</f>
        <v>1</v>
      </c>
      <c r="J13" s="297" t="e">
        <f>F13/B13</f>
        <v>#DIV/0!</v>
      </c>
      <c r="K13" s="297">
        <f>(F13+D13)/C13</f>
        <v>1</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1913</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49.8" customHeight="1">
      <c r="B55" s="460"/>
      <c r="C55" s="460"/>
      <c r="D55" s="460"/>
      <c r="E55" s="460"/>
      <c r="F55" s="460"/>
      <c r="G55" s="460"/>
      <c r="H55" s="460"/>
      <c r="I55" s="460"/>
      <c r="J55" s="460"/>
      <c r="K55" s="460"/>
    </row>
    <row r="56" spans="2:11">
      <c r="B56" s="178"/>
      <c r="C56" s="179"/>
      <c r="D56" s="178"/>
      <c r="E56" s="178"/>
      <c r="G56" s="178"/>
    </row>
    <row r="57" spans="2:11">
      <c r="C57" s="180"/>
      <c r="D57" s="181"/>
      <c r="E57" s="181"/>
    </row>
    <row r="58" spans="2:11">
      <c r="C58" s="182"/>
      <c r="D58" s="182"/>
      <c r="E58" s="182"/>
    </row>
    <row r="1194" spans="23:23">
      <c r="W1194" s="183"/>
    </row>
    <row r="1199" spans="23:23">
      <c r="W1199" s="183"/>
    </row>
    <row r="1200" spans="23:23">
      <c r="W1200" s="183"/>
    </row>
    <row r="1247" spans="23:23">
      <c r="W1247" s="183"/>
    </row>
  </sheetData>
  <sheetProtection formatColumns="0" formatRows="0"/>
  <mergeCells count="13">
    <mergeCell ref="B2:K2"/>
    <mergeCell ref="B3:K3"/>
    <mergeCell ref="B5:D5"/>
    <mergeCell ref="E5:K5"/>
    <mergeCell ref="B6:D6"/>
    <mergeCell ref="E6:K6"/>
    <mergeCell ref="B51:K55"/>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B1:W1247"/>
  <sheetViews>
    <sheetView showGridLines="0" view="pageBreakPreview" topLeftCell="A10"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1906</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13716412.370000001</v>
      </c>
      <c r="D13" s="292">
        <v>3839976.8499999996</v>
      </c>
      <c r="E13" s="292">
        <v>13711795.42</v>
      </c>
      <c r="F13" s="292">
        <v>9871818.5700000003</v>
      </c>
      <c r="G13" s="292">
        <v>9871818.5700000003</v>
      </c>
      <c r="H13" s="297" t="e">
        <f>E13/B13</f>
        <v>#DIV/0!</v>
      </c>
      <c r="I13" s="297">
        <f>E13/C13</f>
        <v>0.99966339959200268</v>
      </c>
      <c r="J13" s="297" t="e">
        <f>F13/B13</f>
        <v>#DIV/0!</v>
      </c>
      <c r="K13" s="297">
        <f>(F13+D13)/C13</f>
        <v>0.99966339959200268</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1912</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55.2" customHeight="1">
      <c r="B55" s="460"/>
      <c r="C55" s="460"/>
      <c r="D55" s="460"/>
      <c r="E55" s="460"/>
      <c r="F55" s="460"/>
      <c r="G55" s="460"/>
      <c r="H55" s="460"/>
      <c r="I55" s="460"/>
      <c r="J55" s="460"/>
      <c r="K55" s="460"/>
    </row>
    <row r="56" spans="2:11">
      <c r="B56" s="178"/>
      <c r="C56" s="179"/>
      <c r="D56" s="178"/>
      <c r="E56" s="178"/>
      <c r="G56" s="178"/>
    </row>
    <row r="57" spans="2:11">
      <c r="C57" s="180"/>
      <c r="D57" s="181"/>
      <c r="E57" s="181"/>
    </row>
    <row r="58" spans="2:11">
      <c r="C58" s="182"/>
      <c r="D58" s="182"/>
      <c r="E58" s="182"/>
    </row>
    <row r="1194" spans="23:23">
      <c r="W1194" s="183"/>
    </row>
    <row r="1199" spans="23:23">
      <c r="W1199" s="183"/>
    </row>
    <row r="1200" spans="23:23">
      <c r="W1200" s="183"/>
    </row>
    <row r="1247" spans="23:23">
      <c r="W1247" s="183"/>
    </row>
  </sheetData>
  <sheetProtection formatColumns="0" formatRows="0"/>
  <mergeCells count="13">
    <mergeCell ref="B2:K2"/>
    <mergeCell ref="B3:K3"/>
    <mergeCell ref="B5:D5"/>
    <mergeCell ref="E5:K5"/>
    <mergeCell ref="B6:D6"/>
    <mergeCell ref="E6:K6"/>
    <mergeCell ref="B51:K55"/>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paperSize="9" scale="68" fitToHeight="0" orientation="landscape" r:id="rId1"/>
  <headerFooter scaleWithDoc="0">
    <oddHeader>&amp;L&amp;G&amp;R
&amp;G</oddHeader>
    <oddFooter>&amp;R&amp;G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B1:W1247"/>
  <sheetViews>
    <sheetView showGridLines="0" view="pageBreakPreview" topLeftCell="A10" zoomScale="70" zoomScaleNormal="70" zoomScaleSheetLayoutView="7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235</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716167041</v>
      </c>
      <c r="C13" s="292">
        <v>716167041</v>
      </c>
      <c r="D13" s="292">
        <v>53299327.719999999</v>
      </c>
      <c r="E13" s="292">
        <v>706687287.88</v>
      </c>
      <c r="F13" s="292">
        <v>653387960.15999985</v>
      </c>
      <c r="G13" s="292">
        <v>653387960.15999985</v>
      </c>
      <c r="H13" s="297">
        <f>E13/B13</f>
        <v>0.98676320945074036</v>
      </c>
      <c r="I13" s="297">
        <f>E13/C13</f>
        <v>0.98676320945074036</v>
      </c>
      <c r="J13" s="297">
        <f>F13/B13</f>
        <v>0.91234017031509806</v>
      </c>
      <c r="K13" s="297">
        <f>(F13+D13)/C13</f>
        <v>0.98676320945074025</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1953</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230.25" customHeight="1">
      <c r="B55" s="460"/>
      <c r="C55" s="460"/>
      <c r="D55" s="460"/>
      <c r="E55" s="460"/>
      <c r="F55" s="460"/>
      <c r="G55" s="460"/>
      <c r="H55" s="460"/>
      <c r="I55" s="460"/>
      <c r="J55" s="460"/>
      <c r="K55" s="460"/>
    </row>
    <row r="56" spans="2:11">
      <c r="B56" s="178"/>
      <c r="C56" s="179"/>
      <c r="D56" s="178"/>
      <c r="E56" s="178"/>
      <c r="G56" s="178"/>
    </row>
    <row r="57" spans="2:11">
      <c r="C57" s="180"/>
      <c r="D57" s="181"/>
      <c r="E57" s="181"/>
    </row>
    <row r="58" spans="2:11">
      <c r="C58" s="182"/>
      <c r="D58" s="182"/>
      <c r="E58" s="182"/>
    </row>
    <row r="1194" spans="23:23">
      <c r="W1194" s="183"/>
    </row>
    <row r="1199" spans="23:23">
      <c r="W1199" s="183"/>
    </row>
    <row r="1200" spans="23:23">
      <c r="W1200" s="183"/>
    </row>
    <row r="1247" spans="23:23">
      <c r="W1247" s="183"/>
    </row>
  </sheetData>
  <sheetProtection formatColumns="0" formatRows="0"/>
  <mergeCells count="13">
    <mergeCell ref="B2:K2"/>
    <mergeCell ref="B3:K3"/>
    <mergeCell ref="B5:D5"/>
    <mergeCell ref="E5:K5"/>
    <mergeCell ref="B6:D6"/>
    <mergeCell ref="E6:K6"/>
    <mergeCell ref="B51:K55"/>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B1:W1247"/>
  <sheetViews>
    <sheetView showGridLines="0" view="pageBreakPreview" topLeftCell="A12" zoomScaleNormal="7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236</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6674084.5600000005</v>
      </c>
      <c r="D13" s="292">
        <v>1602927.86</v>
      </c>
      <c r="E13" s="292">
        <v>6579924.8000000007</v>
      </c>
      <c r="F13" s="292">
        <v>4976996.9399999995</v>
      </c>
      <c r="G13" s="292">
        <v>4976996.9399999995</v>
      </c>
      <c r="H13" s="297" t="e">
        <f>E13/B13</f>
        <v>#DIV/0!</v>
      </c>
      <c r="I13" s="297">
        <f>E13/C13</f>
        <v>0.98589173404179942</v>
      </c>
      <c r="J13" s="297" t="e">
        <f>F13/B13</f>
        <v>#DIV/0!</v>
      </c>
      <c r="K13" s="297">
        <f>(F13+D13)/C13</f>
        <v>0.98589173404179931</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1911</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51.6" customHeight="1">
      <c r="B55" s="460"/>
      <c r="C55" s="460"/>
      <c r="D55" s="460"/>
      <c r="E55" s="460"/>
      <c r="F55" s="460"/>
      <c r="G55" s="460"/>
      <c r="H55" s="460"/>
      <c r="I55" s="460"/>
      <c r="J55" s="460"/>
      <c r="K55" s="460"/>
    </row>
    <row r="56" spans="2:11">
      <c r="B56" s="178"/>
      <c r="C56" s="179"/>
      <c r="D56" s="178"/>
      <c r="E56" s="178"/>
      <c r="G56" s="178"/>
    </row>
    <row r="57" spans="2:11">
      <c r="C57" s="180"/>
      <c r="D57" s="181"/>
      <c r="E57" s="181"/>
    </row>
    <row r="58" spans="2:11">
      <c r="C58" s="182"/>
      <c r="D58" s="182"/>
      <c r="E58" s="182"/>
    </row>
    <row r="1194" spans="23:23">
      <c r="W1194" s="183"/>
    </row>
    <row r="1199" spans="23:23">
      <c r="W1199" s="183"/>
    </row>
    <row r="1200" spans="23:23">
      <c r="W1200" s="183"/>
    </row>
    <row r="1247" spans="23:23">
      <c r="W1247" s="183"/>
    </row>
  </sheetData>
  <sheetProtection formatColumns="0" formatRows="0"/>
  <mergeCells count="13">
    <mergeCell ref="B2:K2"/>
    <mergeCell ref="B3:K3"/>
    <mergeCell ref="B5:D5"/>
    <mergeCell ref="E5:K5"/>
    <mergeCell ref="B6:D6"/>
    <mergeCell ref="E6:K6"/>
    <mergeCell ref="B51:K55"/>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B1:W1247"/>
  <sheetViews>
    <sheetView showGridLines="0" view="pageBreakPreview" topLeftCell="A12" zoomScaleNormal="70" zoomScaleSheetLayoutView="100" workbookViewId="0">
      <selection activeCell="B51" sqref="B51:K55"/>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237</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218839137</v>
      </c>
      <c r="C13" s="292">
        <v>218837041.07999998</v>
      </c>
      <c r="D13" s="292">
        <v>26251992.760000002</v>
      </c>
      <c r="E13" s="292">
        <v>218722063.91000003</v>
      </c>
      <c r="F13" s="292">
        <v>192470071.14999998</v>
      </c>
      <c r="G13" s="292">
        <v>192470071.14999998</v>
      </c>
      <c r="H13" s="297">
        <f>E13/B13</f>
        <v>0.99946502672417337</v>
      </c>
      <c r="I13" s="297">
        <f>E13/C13</f>
        <v>0.999474599138096</v>
      </c>
      <c r="J13" s="297">
        <f>F13/B13</f>
        <v>0.87950479876915244</v>
      </c>
      <c r="K13" s="297">
        <f>(F13+D13)/C13</f>
        <v>0.99947459913809567</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1909</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s="165" customFormat="1" ht="15" customHeight="1">
      <c r="B54" s="460"/>
      <c r="C54" s="460"/>
      <c r="D54" s="460"/>
      <c r="E54" s="460"/>
      <c r="F54" s="460"/>
      <c r="G54" s="460"/>
      <c r="H54" s="460"/>
      <c r="I54" s="460"/>
      <c r="J54" s="460"/>
      <c r="K54" s="460"/>
    </row>
    <row r="55" spans="2:11" s="165" customFormat="1" ht="178.95" customHeight="1">
      <c r="B55" s="460"/>
      <c r="C55" s="460"/>
      <c r="D55" s="460"/>
      <c r="E55" s="460"/>
      <c r="F55" s="460"/>
      <c r="G55" s="460"/>
      <c r="H55" s="460"/>
      <c r="I55" s="460"/>
      <c r="J55" s="460"/>
      <c r="K55" s="460"/>
    </row>
    <row r="56" spans="2:11">
      <c r="B56" s="178"/>
      <c r="C56" s="179"/>
      <c r="D56" s="178"/>
      <c r="E56" s="178"/>
      <c r="G56" s="178"/>
    </row>
    <row r="57" spans="2:11">
      <c r="C57" s="180"/>
      <c r="D57" s="181"/>
      <c r="E57" s="181"/>
    </row>
    <row r="58" spans="2:11">
      <c r="C58" s="182"/>
      <c r="D58" s="182"/>
      <c r="E58" s="182"/>
    </row>
    <row r="1194" spans="23:23">
      <c r="W1194" s="183"/>
    </row>
    <row r="1199" spans="23:23">
      <c r="W1199" s="183"/>
    </row>
    <row r="1200" spans="23:23">
      <c r="W1200" s="183"/>
    </row>
    <row r="1247" spans="23:23">
      <c r="W1247" s="183"/>
    </row>
  </sheetData>
  <sheetProtection formatColumns="0" formatRows="0"/>
  <mergeCells count="13">
    <mergeCell ref="B2:K2"/>
    <mergeCell ref="B3:K3"/>
    <mergeCell ref="B5:D5"/>
    <mergeCell ref="E5:K5"/>
    <mergeCell ref="B6:D6"/>
    <mergeCell ref="E6:K6"/>
    <mergeCell ref="B51:K55"/>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B1:W1245"/>
  <sheetViews>
    <sheetView showGridLines="0" view="pageBreakPreview" topLeftCell="A10" zoomScaleNormal="90" zoomScaleSheetLayoutView="100" workbookViewId="0">
      <selection activeCell="B13" sqref="B13:G13"/>
    </sheetView>
  </sheetViews>
  <sheetFormatPr baseColWidth="10" defaultColWidth="11.44140625" defaultRowHeight="13.8"/>
  <cols>
    <col min="1" max="1" width="0.88671875" style="158" customWidth="1"/>
    <col min="2" max="2" width="19.109375" style="158" customWidth="1"/>
    <col min="3" max="3" width="17" style="158" customWidth="1"/>
    <col min="4" max="4" width="18.33203125" style="158" customWidth="1"/>
    <col min="5" max="6" width="18.5546875" style="158" customWidth="1"/>
    <col min="7" max="7" width="19.44140625" style="158" customWidth="1"/>
    <col min="8" max="8" width="23.33203125" style="158" customWidth="1"/>
    <col min="9" max="9" width="21.33203125" style="158" customWidth="1"/>
    <col min="10" max="10" width="18.33203125" style="158" customWidth="1"/>
    <col min="11" max="11" width="29.6640625" style="158" customWidth="1"/>
    <col min="12" max="12" width="3.6640625" style="158" customWidth="1"/>
    <col min="13" max="13" width="0" style="158" hidden="1" customWidth="1"/>
    <col min="14" max="23" width="11.44140625" style="158" hidden="1" customWidth="1"/>
    <col min="24" max="16384" width="11.44140625" style="158"/>
  </cols>
  <sheetData>
    <row r="1" spans="2:11" ht="14.4" customHeight="1"/>
    <row r="2" spans="2:11" ht="25.35" customHeight="1">
      <c r="B2" s="466" t="s">
        <v>171</v>
      </c>
      <c r="C2" s="466"/>
      <c r="D2" s="466"/>
      <c r="E2" s="466"/>
      <c r="F2" s="466"/>
      <c r="G2" s="466"/>
      <c r="H2" s="466"/>
      <c r="I2" s="466"/>
      <c r="J2" s="466"/>
      <c r="K2" s="466"/>
    </row>
    <row r="3" spans="2:11" ht="25.35" hidden="1" customHeight="1">
      <c r="B3" s="467" t="s">
        <v>172</v>
      </c>
      <c r="C3" s="468"/>
      <c r="D3" s="468"/>
      <c r="E3" s="468"/>
      <c r="F3" s="468"/>
      <c r="G3" s="468"/>
      <c r="H3" s="468"/>
      <c r="I3" s="468"/>
      <c r="J3" s="468"/>
      <c r="K3" s="468"/>
    </row>
    <row r="4" spans="2:11" ht="1.5" customHeight="1">
      <c r="B4" s="159"/>
      <c r="C4" s="159"/>
      <c r="D4" s="159"/>
      <c r="E4" s="159"/>
      <c r="F4" s="159"/>
      <c r="G4" s="159"/>
      <c r="H4" s="159"/>
      <c r="I4" s="159"/>
      <c r="J4" s="159"/>
      <c r="K4" s="159"/>
    </row>
    <row r="5" spans="2:11" ht="20.100000000000001" customHeight="1">
      <c r="B5" s="469" t="s">
        <v>173</v>
      </c>
      <c r="C5" s="469"/>
      <c r="D5" s="469"/>
      <c r="E5" s="470" t="s">
        <v>218</v>
      </c>
      <c r="F5" s="471"/>
      <c r="G5" s="471"/>
      <c r="H5" s="471"/>
      <c r="I5" s="471"/>
      <c r="J5" s="471"/>
      <c r="K5" s="471"/>
    </row>
    <row r="6" spans="2:11" ht="20.100000000000001" customHeight="1">
      <c r="B6" s="472" t="s">
        <v>80</v>
      </c>
      <c r="C6" s="472"/>
      <c r="D6" s="472"/>
      <c r="E6" s="473" t="s">
        <v>219</v>
      </c>
      <c r="F6" s="474"/>
      <c r="G6" s="474"/>
      <c r="H6" s="474"/>
      <c r="I6" s="474"/>
      <c r="J6" s="474"/>
      <c r="K6" s="474"/>
    </row>
    <row r="7" spans="2:11" ht="3" customHeight="1">
      <c r="B7" s="160"/>
      <c r="C7" s="160"/>
      <c r="D7" s="160"/>
      <c r="E7" s="160"/>
      <c r="F7" s="160"/>
      <c r="G7" s="160"/>
      <c r="H7" s="161"/>
      <c r="I7" s="161"/>
      <c r="J7" s="161"/>
      <c r="K7" s="161"/>
    </row>
    <row r="8" spans="2:11" ht="22.95" customHeight="1">
      <c r="B8" s="461" t="s">
        <v>174</v>
      </c>
      <c r="C8" s="461"/>
      <c r="D8" s="461"/>
      <c r="E8" s="462" t="s">
        <v>238</v>
      </c>
      <c r="F8" s="462"/>
      <c r="G8" s="462"/>
      <c r="H8" s="462"/>
      <c r="I8" s="462"/>
      <c r="J8" s="462"/>
      <c r="K8" s="462"/>
    </row>
    <row r="9" spans="2:11" ht="6" customHeight="1">
      <c r="B9" s="160"/>
      <c r="C9" s="160"/>
      <c r="D9" s="160"/>
      <c r="E9" s="160"/>
      <c r="F9" s="160"/>
      <c r="G9" s="160"/>
      <c r="H9" s="161"/>
      <c r="I9" s="161"/>
      <c r="J9" s="161"/>
      <c r="K9" s="161"/>
    </row>
    <row r="10" spans="2:11" ht="15" customHeight="1">
      <c r="B10" s="463" t="s">
        <v>175</v>
      </c>
      <c r="C10" s="463"/>
      <c r="D10" s="463"/>
      <c r="E10" s="463"/>
      <c r="F10" s="463"/>
      <c r="G10" s="463"/>
      <c r="H10" s="463"/>
      <c r="I10" s="463"/>
      <c r="J10" s="463"/>
      <c r="K10" s="463"/>
    </row>
    <row r="11" spans="2:11" ht="33" customHeight="1">
      <c r="B11" s="464" t="s">
        <v>128</v>
      </c>
      <c r="C11" s="463"/>
      <c r="D11" s="463"/>
      <c r="E11" s="463"/>
      <c r="F11" s="463"/>
      <c r="G11" s="463"/>
      <c r="H11" s="464" t="s">
        <v>134</v>
      </c>
      <c r="I11" s="464"/>
      <c r="J11" s="464"/>
      <c r="K11" s="464"/>
    </row>
    <row r="12" spans="2:11" ht="58.2" customHeight="1">
      <c r="B12" s="62" t="s">
        <v>176</v>
      </c>
      <c r="C12" s="62" t="s">
        <v>81</v>
      </c>
      <c r="D12" s="62" t="s">
        <v>177</v>
      </c>
      <c r="E12" s="62" t="s">
        <v>178</v>
      </c>
      <c r="F12" s="62" t="s">
        <v>179</v>
      </c>
      <c r="G12" s="62" t="s">
        <v>180</v>
      </c>
      <c r="H12" s="184" t="s">
        <v>181</v>
      </c>
      <c r="I12" s="184" t="s">
        <v>182</v>
      </c>
      <c r="J12" s="184" t="s">
        <v>183</v>
      </c>
      <c r="K12" s="184" t="s">
        <v>203</v>
      </c>
    </row>
    <row r="13" spans="2:11" s="220" customFormat="1" ht="40.950000000000003" customHeight="1">
      <c r="B13" s="292">
        <v>0</v>
      </c>
      <c r="C13" s="292">
        <v>12196900.4</v>
      </c>
      <c r="D13" s="292">
        <v>12188286.289999999</v>
      </c>
      <c r="E13" s="292">
        <v>12188286.289999999</v>
      </c>
      <c r="F13" s="292">
        <v>0</v>
      </c>
      <c r="G13" s="292">
        <v>0</v>
      </c>
      <c r="H13" s="297" t="e">
        <f>E13/B13</f>
        <v>#DIV/0!</v>
      </c>
      <c r="I13" s="297">
        <f>E13/C13</f>
        <v>0.99929374597500187</v>
      </c>
      <c r="J13" s="297" t="e">
        <f>F13/B13</f>
        <v>#DIV/0!</v>
      </c>
      <c r="K13" s="297">
        <f>(F13+D13)/C13</f>
        <v>0.99929374597500187</v>
      </c>
    </row>
    <row r="14" spans="2:11" s="165" customFormat="1" ht="15" hidden="1" customHeight="1">
      <c r="B14" s="162"/>
      <c r="C14" s="163"/>
      <c r="D14" s="163"/>
      <c r="E14" s="163"/>
      <c r="F14" s="164"/>
      <c r="G14" s="164"/>
      <c r="H14" s="164"/>
      <c r="I14" s="164"/>
      <c r="J14" s="164"/>
      <c r="K14" s="164"/>
    </row>
    <row r="15" spans="2:11" s="165" customFormat="1" ht="36" hidden="1" customHeight="1">
      <c r="B15" s="166"/>
      <c r="C15" s="167"/>
      <c r="D15" s="167"/>
      <c r="E15" s="167"/>
      <c r="F15" s="168"/>
      <c r="G15" s="168"/>
      <c r="H15" s="168" t="str">
        <f>IFERROR((#REF!/#REF!)*100,"")</f>
        <v/>
      </c>
      <c r="I15" s="168" t="str">
        <f>IFERROR((#REF!/#REF!)*100,"")</f>
        <v/>
      </c>
      <c r="J15" s="168" t="str">
        <f>IFERROR((#REF!/#REF!)*100,"")</f>
        <v/>
      </c>
      <c r="K15" s="168" t="str">
        <f>IFERROR((#REF!/#REF!)*100,"")</f>
        <v/>
      </c>
    </row>
    <row r="16" spans="2:11" s="165" customFormat="1" ht="36" hidden="1" customHeight="1">
      <c r="B16" s="166"/>
      <c r="C16" s="167"/>
      <c r="D16" s="167"/>
      <c r="E16" s="167"/>
      <c r="F16" s="168"/>
      <c r="G16" s="168"/>
      <c r="H16" s="168" t="str">
        <f>IFERROR((#REF!/#REF!)*100,"")</f>
        <v/>
      </c>
      <c r="I16" s="168" t="str">
        <f>IFERROR((#REF!/#REF!)*100,"")</f>
        <v/>
      </c>
      <c r="J16" s="168" t="str">
        <f>IFERROR((#REF!/#REF!)*100,"")</f>
        <v/>
      </c>
      <c r="K16" s="168" t="str">
        <f>IFERROR((#REF!/#REF!)*100,"")</f>
        <v/>
      </c>
    </row>
    <row r="17" spans="2:11" s="165" customFormat="1" ht="36" hidden="1" customHeight="1">
      <c r="B17" s="166"/>
      <c r="C17" s="167"/>
      <c r="D17" s="167"/>
      <c r="E17" s="167"/>
      <c r="F17" s="168"/>
      <c r="G17" s="168"/>
      <c r="H17" s="168" t="str">
        <f>IFERROR((#REF!/#REF!)*100,"")</f>
        <v/>
      </c>
      <c r="I17" s="168" t="str">
        <f>IFERROR((#REF!/#REF!)*100,"")</f>
        <v/>
      </c>
      <c r="J17" s="168" t="str">
        <f>IFERROR((#REF!/#REF!)*100,"")</f>
        <v/>
      </c>
      <c r="K17" s="168" t="str">
        <f>IFERROR((#REF!/#REF!)*100,"")</f>
        <v/>
      </c>
    </row>
    <row r="18" spans="2:11" s="165" customFormat="1" ht="36" hidden="1" customHeight="1">
      <c r="B18" s="166"/>
      <c r="C18" s="167"/>
      <c r="D18" s="167"/>
      <c r="E18" s="167"/>
      <c r="F18" s="168"/>
      <c r="G18" s="168"/>
      <c r="H18" s="168" t="str">
        <f>IFERROR((#REF!/#REF!)*100,"")</f>
        <v/>
      </c>
      <c r="I18" s="168" t="str">
        <f>IFERROR((#REF!/#REF!)*100,"")</f>
        <v/>
      </c>
      <c r="J18" s="168" t="str">
        <f>IFERROR((#REF!/#REF!)*100,"")</f>
        <v/>
      </c>
      <c r="K18" s="168" t="str">
        <f>IFERROR((#REF!/#REF!)*100,"")</f>
        <v/>
      </c>
    </row>
    <row r="19" spans="2:11" s="165" customFormat="1" ht="36" hidden="1" customHeight="1">
      <c r="B19" s="166"/>
      <c r="C19" s="167"/>
      <c r="D19" s="167"/>
      <c r="E19" s="167"/>
      <c r="F19" s="168"/>
      <c r="G19" s="168"/>
      <c r="H19" s="168" t="str">
        <f>IFERROR((#REF!/#REF!)*100,"")</f>
        <v/>
      </c>
      <c r="I19" s="168" t="str">
        <f>IFERROR((#REF!/#REF!)*100,"")</f>
        <v/>
      </c>
      <c r="J19" s="168" t="str">
        <f>IFERROR((#REF!/#REF!)*100,"")</f>
        <v/>
      </c>
      <c r="K19" s="168" t="str">
        <f>IFERROR((#REF!/#REF!)*100,"")</f>
        <v/>
      </c>
    </row>
    <row r="20" spans="2:11" s="165" customFormat="1" ht="36" hidden="1" customHeight="1">
      <c r="B20" s="166"/>
      <c r="C20" s="167"/>
      <c r="D20" s="167"/>
      <c r="E20" s="167"/>
      <c r="F20" s="168"/>
      <c r="G20" s="168"/>
      <c r="H20" s="168" t="str">
        <f>IFERROR((#REF!/#REF!)*100,"")</f>
        <v/>
      </c>
      <c r="I20" s="168" t="str">
        <f>IFERROR((#REF!/#REF!)*100,"")</f>
        <v/>
      </c>
      <c r="J20" s="168" t="str">
        <f>IFERROR((#REF!/#REF!)*100,"")</f>
        <v/>
      </c>
      <c r="K20" s="168" t="str">
        <f>IFERROR((#REF!/#REF!)*100,"")</f>
        <v/>
      </c>
    </row>
    <row r="21" spans="2:11" s="165" customFormat="1" ht="36" hidden="1" customHeight="1">
      <c r="B21" s="166"/>
      <c r="C21" s="167"/>
      <c r="D21" s="167"/>
      <c r="E21" s="167"/>
      <c r="F21" s="168"/>
      <c r="G21" s="168"/>
      <c r="H21" s="168" t="str">
        <f>IFERROR((#REF!/#REF!)*100,"")</f>
        <v/>
      </c>
      <c r="I21" s="168" t="str">
        <f>IFERROR((#REF!/#REF!)*100,"")</f>
        <v/>
      </c>
      <c r="J21" s="168" t="str">
        <f>IFERROR((#REF!/#REF!)*100,"")</f>
        <v/>
      </c>
      <c r="K21" s="168" t="str">
        <f>IFERROR((#REF!/#REF!)*100,"")</f>
        <v/>
      </c>
    </row>
    <row r="22" spans="2:11" s="165" customFormat="1" ht="36" hidden="1" customHeight="1">
      <c r="B22" s="166"/>
      <c r="C22" s="167"/>
      <c r="D22" s="167"/>
      <c r="E22" s="167"/>
      <c r="F22" s="168"/>
      <c r="G22" s="168"/>
      <c r="H22" s="168" t="str">
        <f>IFERROR((#REF!/#REF!)*100,"")</f>
        <v/>
      </c>
      <c r="I22" s="168" t="str">
        <f>IFERROR((#REF!/#REF!)*100,"")</f>
        <v/>
      </c>
      <c r="J22" s="168" t="str">
        <f>IFERROR((#REF!/#REF!)*100,"")</f>
        <v/>
      </c>
      <c r="K22" s="168" t="str">
        <f>IFERROR((#REF!/#REF!)*100,"")</f>
        <v/>
      </c>
    </row>
    <row r="23" spans="2:11" s="165" customFormat="1" ht="36" hidden="1" customHeight="1">
      <c r="B23" s="166"/>
      <c r="C23" s="167"/>
      <c r="D23" s="167"/>
      <c r="E23" s="167"/>
      <c r="F23" s="168"/>
      <c r="G23" s="168"/>
      <c r="H23" s="168" t="str">
        <f>IFERROR((#REF!/#REF!)*100,"")</f>
        <v/>
      </c>
      <c r="I23" s="168" t="str">
        <f>IFERROR((#REF!/#REF!)*100,"")</f>
        <v/>
      </c>
      <c r="J23" s="168" t="str">
        <f>IFERROR((#REF!/#REF!)*100,"")</f>
        <v/>
      </c>
      <c r="K23" s="168" t="str">
        <f>IFERROR((#REF!/#REF!)*100,"")</f>
        <v/>
      </c>
    </row>
    <row r="24" spans="2:11" s="165" customFormat="1" ht="36" hidden="1" customHeight="1">
      <c r="B24" s="166"/>
      <c r="C24" s="167"/>
      <c r="D24" s="167"/>
      <c r="E24" s="167"/>
      <c r="F24" s="168"/>
      <c r="G24" s="168"/>
      <c r="H24" s="168" t="str">
        <f>IFERROR((#REF!/#REF!)*100,"")</f>
        <v/>
      </c>
      <c r="I24" s="168" t="str">
        <f>IFERROR((#REF!/#REF!)*100,"")</f>
        <v/>
      </c>
      <c r="J24" s="168" t="str">
        <f>IFERROR((#REF!/#REF!)*100,"")</f>
        <v/>
      </c>
      <c r="K24" s="168" t="str">
        <f>IFERROR((#REF!/#REF!)*100,"")</f>
        <v/>
      </c>
    </row>
    <row r="25" spans="2:11" s="165" customFormat="1" ht="36" hidden="1" customHeight="1">
      <c r="B25" s="166"/>
      <c r="C25" s="167"/>
      <c r="D25" s="167"/>
      <c r="E25" s="167"/>
      <c r="F25" s="168"/>
      <c r="G25" s="168"/>
      <c r="H25" s="168" t="str">
        <f>IFERROR((#REF!/#REF!)*100,"")</f>
        <v/>
      </c>
      <c r="I25" s="168" t="str">
        <f>IFERROR((#REF!/#REF!)*100,"")</f>
        <v/>
      </c>
      <c r="J25" s="168" t="str">
        <f>IFERROR((#REF!/#REF!)*100,"")</f>
        <v/>
      </c>
      <c r="K25" s="168" t="str">
        <f>IFERROR((#REF!/#REF!)*100,"")</f>
        <v/>
      </c>
    </row>
    <row r="26" spans="2:11" s="165" customFormat="1" ht="36" hidden="1" customHeight="1">
      <c r="B26" s="166"/>
      <c r="C26" s="167"/>
      <c r="D26" s="167"/>
      <c r="E26" s="167"/>
      <c r="F26" s="168"/>
      <c r="G26" s="168"/>
      <c r="H26" s="168" t="str">
        <f>IFERROR((#REF!/#REF!)*100,"")</f>
        <v/>
      </c>
      <c r="I26" s="168" t="str">
        <f>IFERROR((#REF!/#REF!)*100,"")</f>
        <v/>
      </c>
      <c r="J26" s="168" t="str">
        <f>IFERROR((#REF!/#REF!)*100,"")</f>
        <v/>
      </c>
      <c r="K26" s="168" t="str">
        <f>IFERROR((#REF!/#REF!)*100,"")</f>
        <v/>
      </c>
    </row>
    <row r="27" spans="2:11" s="165" customFormat="1" ht="36" hidden="1" customHeight="1">
      <c r="B27" s="166"/>
      <c r="C27" s="167"/>
      <c r="D27" s="167"/>
      <c r="E27" s="167"/>
      <c r="F27" s="168"/>
      <c r="G27" s="168"/>
      <c r="H27" s="168" t="str">
        <f>IFERROR((#REF!/#REF!)*100,"")</f>
        <v/>
      </c>
      <c r="I27" s="168" t="str">
        <f>IFERROR((#REF!/#REF!)*100,"")</f>
        <v/>
      </c>
      <c r="J27" s="168" t="str">
        <f>IFERROR((#REF!/#REF!)*100,"")</f>
        <v/>
      </c>
      <c r="K27" s="168" t="str">
        <f>IFERROR((#REF!/#REF!)*100,"")</f>
        <v/>
      </c>
    </row>
    <row r="28" spans="2:11" s="165" customFormat="1" ht="36" hidden="1" customHeight="1">
      <c r="B28" s="166"/>
      <c r="C28" s="167"/>
      <c r="D28" s="167"/>
      <c r="E28" s="167"/>
      <c r="F28" s="168"/>
      <c r="G28" s="168"/>
      <c r="H28" s="168" t="str">
        <f>IFERROR((#REF!/#REF!)*100,"")</f>
        <v/>
      </c>
      <c r="I28" s="168" t="str">
        <f>IFERROR((#REF!/#REF!)*100,"")</f>
        <v/>
      </c>
      <c r="J28" s="168" t="str">
        <f>IFERROR((#REF!/#REF!)*100,"")</f>
        <v/>
      </c>
      <c r="K28" s="168" t="str">
        <f>IFERROR((#REF!/#REF!)*100,"")</f>
        <v/>
      </c>
    </row>
    <row r="29" spans="2:11" s="165" customFormat="1" ht="36" hidden="1" customHeight="1">
      <c r="B29" s="166"/>
      <c r="C29" s="167"/>
      <c r="D29" s="167"/>
      <c r="E29" s="167"/>
      <c r="F29" s="168"/>
      <c r="G29" s="168"/>
      <c r="H29" s="168" t="str">
        <f>IFERROR((#REF!/#REF!)*100,"")</f>
        <v/>
      </c>
      <c r="I29" s="168" t="str">
        <f>IFERROR((#REF!/#REF!)*100,"")</f>
        <v/>
      </c>
      <c r="J29" s="168" t="str">
        <f>IFERROR((#REF!/#REF!)*100,"")</f>
        <v/>
      </c>
      <c r="K29" s="168" t="str">
        <f>IFERROR((#REF!/#REF!)*100,"")</f>
        <v/>
      </c>
    </row>
    <row r="30" spans="2:11" s="165" customFormat="1" ht="36" hidden="1" customHeight="1">
      <c r="B30" s="166"/>
      <c r="C30" s="167"/>
      <c r="D30" s="167"/>
      <c r="E30" s="167"/>
      <c r="F30" s="168"/>
      <c r="G30" s="168"/>
      <c r="H30" s="168" t="str">
        <f>IFERROR((#REF!/#REF!)*100,"")</f>
        <v/>
      </c>
      <c r="I30" s="168" t="str">
        <f>IFERROR((#REF!/#REF!)*100,"")</f>
        <v/>
      </c>
      <c r="J30" s="168" t="str">
        <f>IFERROR((#REF!/#REF!)*100,"")</f>
        <v/>
      </c>
      <c r="K30" s="168" t="str">
        <f>IFERROR((#REF!/#REF!)*100,"")</f>
        <v/>
      </c>
    </row>
    <row r="31" spans="2:11" s="165" customFormat="1" ht="36" hidden="1" customHeight="1">
      <c r="B31" s="166"/>
      <c r="C31" s="167"/>
      <c r="D31" s="167"/>
      <c r="E31" s="167"/>
      <c r="F31" s="168"/>
      <c r="G31" s="168"/>
      <c r="H31" s="168" t="str">
        <f>IFERROR((#REF!/#REF!)*100,"")</f>
        <v/>
      </c>
      <c r="I31" s="168" t="str">
        <f>IFERROR((#REF!/#REF!)*100,"")</f>
        <v/>
      </c>
      <c r="J31" s="168" t="str">
        <f>IFERROR((#REF!/#REF!)*100,"")</f>
        <v/>
      </c>
      <c r="K31" s="168" t="str">
        <f>IFERROR((#REF!/#REF!)*100,"")</f>
        <v/>
      </c>
    </row>
    <row r="32" spans="2:11" s="165" customFormat="1" ht="36" hidden="1" customHeight="1">
      <c r="B32" s="166"/>
      <c r="C32" s="167"/>
      <c r="D32" s="167"/>
      <c r="E32" s="167"/>
      <c r="F32" s="168"/>
      <c r="G32" s="168"/>
      <c r="H32" s="168" t="str">
        <f>IFERROR((#REF!/#REF!)*100,"")</f>
        <v/>
      </c>
      <c r="I32" s="168" t="str">
        <f>IFERROR((#REF!/#REF!)*100,"")</f>
        <v/>
      </c>
      <c r="J32" s="168" t="str">
        <f>IFERROR((#REF!/#REF!)*100,"")</f>
        <v/>
      </c>
      <c r="K32" s="168" t="str">
        <f>IFERROR((#REF!/#REF!)*100,"")</f>
        <v/>
      </c>
    </row>
    <row r="33" spans="2:11" s="165" customFormat="1" ht="36" hidden="1" customHeight="1">
      <c r="B33" s="166"/>
      <c r="C33" s="167"/>
      <c r="D33" s="167"/>
      <c r="E33" s="167"/>
      <c r="F33" s="168"/>
      <c r="G33" s="168"/>
      <c r="H33" s="168" t="str">
        <f>IFERROR((#REF!/#REF!)*100,"")</f>
        <v/>
      </c>
      <c r="I33" s="168" t="str">
        <f>IFERROR((#REF!/#REF!)*100,"")</f>
        <v/>
      </c>
      <c r="J33" s="168" t="str">
        <f>IFERROR((#REF!/#REF!)*100,"")</f>
        <v/>
      </c>
      <c r="K33" s="168" t="str">
        <f>IFERROR((#REF!/#REF!)*100,"")</f>
        <v/>
      </c>
    </row>
    <row r="34" spans="2:11" s="165" customFormat="1" ht="36" hidden="1" customHeight="1">
      <c r="B34" s="166"/>
      <c r="C34" s="167"/>
      <c r="D34" s="167"/>
      <c r="E34" s="167"/>
      <c r="F34" s="168"/>
      <c r="G34" s="168"/>
      <c r="H34" s="168" t="str">
        <f>IFERROR((#REF!/#REF!)*100,"")</f>
        <v/>
      </c>
      <c r="I34" s="168" t="str">
        <f>IFERROR((#REF!/#REF!)*100,"")</f>
        <v/>
      </c>
      <c r="J34" s="168" t="str">
        <f>IFERROR((#REF!/#REF!)*100,"")</f>
        <v/>
      </c>
      <c r="K34" s="168" t="str">
        <f>IFERROR((#REF!/#REF!)*100,"")</f>
        <v/>
      </c>
    </row>
    <row r="35" spans="2:11" s="165" customFormat="1" ht="36" hidden="1" customHeight="1">
      <c r="B35" s="166"/>
      <c r="C35" s="167"/>
      <c r="D35" s="167"/>
      <c r="E35" s="167"/>
      <c r="F35" s="168"/>
      <c r="G35" s="168"/>
      <c r="H35" s="168" t="str">
        <f>IFERROR((#REF!/#REF!)*100,"")</f>
        <v/>
      </c>
      <c r="I35" s="168" t="str">
        <f>IFERROR((#REF!/#REF!)*100,"")</f>
        <v/>
      </c>
      <c r="J35" s="168" t="str">
        <f>IFERROR((#REF!/#REF!)*100,"")</f>
        <v/>
      </c>
      <c r="K35" s="168" t="str">
        <f>IFERROR((#REF!/#REF!)*100,"")</f>
        <v/>
      </c>
    </row>
    <row r="36" spans="2:11" s="165" customFormat="1" ht="36" hidden="1" customHeight="1">
      <c r="B36" s="166"/>
      <c r="C36" s="167"/>
      <c r="D36" s="167"/>
      <c r="E36" s="167"/>
      <c r="F36" s="168"/>
      <c r="G36" s="168"/>
      <c r="H36" s="168" t="str">
        <f>IFERROR((#REF!/#REF!)*100,"")</f>
        <v/>
      </c>
      <c r="I36" s="168" t="str">
        <f>IFERROR((#REF!/#REF!)*100,"")</f>
        <v/>
      </c>
      <c r="J36" s="168" t="str">
        <f>IFERROR((#REF!/#REF!)*100,"")</f>
        <v/>
      </c>
      <c r="K36" s="168" t="str">
        <f>IFERROR((#REF!/#REF!)*100,"")</f>
        <v/>
      </c>
    </row>
    <row r="37" spans="2:11" s="165" customFormat="1" ht="36" hidden="1" customHeight="1">
      <c r="B37" s="166"/>
      <c r="C37" s="167"/>
      <c r="D37" s="167"/>
      <c r="E37" s="167"/>
      <c r="F37" s="168"/>
      <c r="G37" s="168"/>
      <c r="H37" s="168" t="str">
        <f>IFERROR((#REF!/#REF!)*100,"")</f>
        <v/>
      </c>
      <c r="I37" s="168" t="str">
        <f>IFERROR((#REF!/#REF!)*100,"")</f>
        <v/>
      </c>
      <c r="J37" s="168" t="str">
        <f>IFERROR((#REF!/#REF!)*100,"")</f>
        <v/>
      </c>
      <c r="K37" s="168" t="str">
        <f>IFERROR((#REF!/#REF!)*100,"")</f>
        <v/>
      </c>
    </row>
    <row r="38" spans="2:11" s="165" customFormat="1" ht="36" hidden="1" customHeight="1">
      <c r="B38" s="166"/>
      <c r="C38" s="167"/>
      <c r="D38" s="167"/>
      <c r="E38" s="167"/>
      <c r="F38" s="168"/>
      <c r="G38" s="168"/>
      <c r="H38" s="168" t="str">
        <f>IFERROR((#REF!/#REF!)*100,"")</f>
        <v/>
      </c>
      <c r="I38" s="168" t="str">
        <f>IFERROR((#REF!/#REF!)*100,"")</f>
        <v/>
      </c>
      <c r="J38" s="168" t="str">
        <f>IFERROR((#REF!/#REF!)*100,"")</f>
        <v/>
      </c>
      <c r="K38" s="168" t="str">
        <f>IFERROR((#REF!/#REF!)*100,"")</f>
        <v/>
      </c>
    </row>
    <row r="39" spans="2:11" s="165" customFormat="1" ht="36" hidden="1" customHeight="1">
      <c r="B39" s="166"/>
      <c r="C39" s="167"/>
      <c r="D39" s="167"/>
      <c r="E39" s="167"/>
      <c r="F39" s="168"/>
      <c r="G39" s="168"/>
      <c r="H39" s="168" t="str">
        <f>IFERROR((#REF!/#REF!)*100,"")</f>
        <v/>
      </c>
      <c r="I39" s="168" t="str">
        <f>IFERROR((#REF!/#REF!)*100,"")</f>
        <v/>
      </c>
      <c r="J39" s="168" t="str">
        <f>IFERROR((#REF!/#REF!)*100,"")</f>
        <v/>
      </c>
      <c r="K39" s="168" t="str">
        <f>IFERROR((#REF!/#REF!)*100,"")</f>
        <v/>
      </c>
    </row>
    <row r="40" spans="2:11" s="165" customFormat="1" ht="36" hidden="1" customHeight="1">
      <c r="B40" s="166"/>
      <c r="C40" s="167"/>
      <c r="D40" s="167"/>
      <c r="E40" s="167"/>
      <c r="F40" s="168"/>
      <c r="G40" s="168"/>
      <c r="H40" s="168" t="str">
        <f>IFERROR((#REF!/#REF!)*100,"")</f>
        <v/>
      </c>
      <c r="I40" s="168" t="str">
        <f>IFERROR((#REF!/#REF!)*100,"")</f>
        <v/>
      </c>
      <c r="J40" s="168" t="str">
        <f>IFERROR((#REF!/#REF!)*100,"")</f>
        <v/>
      </c>
      <c r="K40" s="168" t="str">
        <f>IFERROR((#REF!/#REF!)*100,"")</f>
        <v/>
      </c>
    </row>
    <row r="41" spans="2:11" s="165" customFormat="1" ht="36" hidden="1" customHeight="1">
      <c r="B41" s="166"/>
      <c r="C41" s="167"/>
      <c r="D41" s="167"/>
      <c r="E41" s="167"/>
      <c r="F41" s="168"/>
      <c r="G41" s="168"/>
      <c r="H41" s="168" t="str">
        <f>IFERROR((#REF!/#REF!)*100,"")</f>
        <v/>
      </c>
      <c r="I41" s="168" t="str">
        <f>IFERROR((#REF!/#REF!)*100,"")</f>
        <v/>
      </c>
      <c r="J41" s="168" t="str">
        <f>IFERROR((#REF!/#REF!)*100,"")</f>
        <v/>
      </c>
      <c r="K41" s="168" t="str">
        <f>IFERROR((#REF!/#REF!)*100,"")</f>
        <v/>
      </c>
    </row>
    <row r="42" spans="2:11" s="165" customFormat="1" ht="36" hidden="1" customHeight="1">
      <c r="B42" s="166"/>
      <c r="C42" s="167"/>
      <c r="D42" s="167"/>
      <c r="E42" s="167"/>
      <c r="F42" s="168"/>
      <c r="G42" s="168"/>
      <c r="H42" s="168" t="str">
        <f>IFERROR((#REF!/#REF!)*100,"")</f>
        <v/>
      </c>
      <c r="I42" s="168" t="str">
        <f>IFERROR((#REF!/#REF!)*100,"")</f>
        <v/>
      </c>
      <c r="J42" s="168" t="str">
        <f>IFERROR((#REF!/#REF!)*100,"")</f>
        <v/>
      </c>
      <c r="K42" s="168" t="str">
        <f>IFERROR((#REF!/#REF!)*100,"")</f>
        <v/>
      </c>
    </row>
    <row r="43" spans="2:11" s="165" customFormat="1" ht="36" hidden="1" customHeight="1">
      <c r="B43" s="166"/>
      <c r="C43" s="167"/>
      <c r="D43" s="167"/>
      <c r="E43" s="167"/>
      <c r="F43" s="168"/>
      <c r="G43" s="168"/>
      <c r="H43" s="168" t="str">
        <f>IFERROR((#REF!/#REF!)*100,"")</f>
        <v/>
      </c>
      <c r="I43" s="168" t="str">
        <f>IFERROR((#REF!/#REF!)*100,"")</f>
        <v/>
      </c>
      <c r="J43" s="168" t="str">
        <f>IFERROR((#REF!/#REF!)*100,"")</f>
        <v/>
      </c>
      <c r="K43" s="168" t="str">
        <f>IFERROR((#REF!/#REF!)*100,"")</f>
        <v/>
      </c>
    </row>
    <row r="44" spans="2:11" s="165" customFormat="1" ht="36" hidden="1" customHeight="1">
      <c r="B44" s="166"/>
      <c r="C44" s="167"/>
      <c r="D44" s="167"/>
      <c r="E44" s="167"/>
      <c r="F44" s="168"/>
      <c r="G44" s="168"/>
      <c r="H44" s="168" t="str">
        <f>IFERROR((#REF!/#REF!)*100,"")</f>
        <v/>
      </c>
      <c r="I44" s="168" t="str">
        <f>IFERROR((#REF!/#REF!)*100,"")</f>
        <v/>
      </c>
      <c r="J44" s="168" t="str">
        <f>IFERROR((#REF!/#REF!)*100,"")</f>
        <v/>
      </c>
      <c r="K44" s="168" t="str">
        <f>IFERROR((#REF!/#REF!)*100,"")</f>
        <v/>
      </c>
    </row>
    <row r="45" spans="2:11" s="165" customFormat="1" ht="36" hidden="1" customHeight="1">
      <c r="B45" s="166"/>
      <c r="C45" s="167"/>
      <c r="D45" s="167"/>
      <c r="E45" s="167"/>
      <c r="F45" s="168"/>
      <c r="G45" s="168"/>
      <c r="H45" s="168" t="str">
        <f>IFERROR((#REF!/#REF!)*100,"")</f>
        <v/>
      </c>
      <c r="I45" s="168" t="str">
        <f>IFERROR((#REF!/#REF!)*100,"")</f>
        <v/>
      </c>
      <c r="J45" s="168" t="str">
        <f>IFERROR((#REF!/#REF!)*100,"")</f>
        <v/>
      </c>
      <c r="K45" s="168" t="str">
        <f>IFERROR((#REF!/#REF!)*100,"")</f>
        <v/>
      </c>
    </row>
    <row r="46" spans="2:11" s="165" customFormat="1" ht="36" hidden="1" customHeight="1">
      <c r="B46" s="166"/>
      <c r="C46" s="167"/>
      <c r="D46" s="167"/>
      <c r="E46" s="167"/>
      <c r="F46" s="168"/>
      <c r="G46" s="168"/>
      <c r="H46" s="168" t="str">
        <f>IFERROR((#REF!/#REF!)*100,"")</f>
        <v/>
      </c>
      <c r="I46" s="168" t="str">
        <f>IFERROR((#REF!/#REF!)*100,"")</f>
        <v/>
      </c>
      <c r="J46" s="168" t="str">
        <f>IFERROR((#REF!/#REF!)*100,"")</f>
        <v/>
      </c>
      <c r="K46" s="168" t="str">
        <f>IFERROR((#REF!/#REF!)*100,"")</f>
        <v/>
      </c>
    </row>
    <row r="47" spans="2:11" s="165" customFormat="1" ht="36" hidden="1" customHeight="1">
      <c r="B47" s="166"/>
      <c r="C47" s="167"/>
      <c r="D47" s="167"/>
      <c r="E47" s="167"/>
      <c r="F47" s="168"/>
      <c r="G47" s="168"/>
      <c r="H47" s="168" t="str">
        <f>IFERROR((#REF!/#REF!)*100,"")</f>
        <v/>
      </c>
      <c r="I47" s="168" t="str">
        <f>IFERROR((#REF!/#REF!)*100,"")</f>
        <v/>
      </c>
      <c r="J47" s="168" t="str">
        <f>IFERROR((#REF!/#REF!)*100,"")</f>
        <v/>
      </c>
      <c r="K47" s="168" t="str">
        <f>IFERROR((#REF!/#REF!)*100,"")</f>
        <v/>
      </c>
    </row>
    <row r="48" spans="2:11" s="165" customFormat="1" ht="36" hidden="1" customHeight="1">
      <c r="B48" s="166"/>
      <c r="C48" s="169"/>
      <c r="D48" s="170"/>
      <c r="E48" s="170"/>
      <c r="F48" s="168"/>
      <c r="G48" s="168"/>
      <c r="H48" s="168"/>
      <c r="I48" s="168"/>
      <c r="J48" s="168"/>
      <c r="K48" s="168"/>
    </row>
    <row r="49" spans="2:11" s="165" customFormat="1" ht="8.4" customHeight="1">
      <c r="B49" s="171"/>
      <c r="C49" s="172"/>
      <c r="D49" s="173"/>
      <c r="E49" s="173"/>
      <c r="F49" s="174"/>
      <c r="G49" s="174"/>
      <c r="H49" s="175"/>
      <c r="I49" s="175"/>
      <c r="J49" s="176"/>
      <c r="K49" s="177"/>
    </row>
    <row r="50" spans="2:11" s="165" customFormat="1" ht="28.5" customHeight="1">
      <c r="B50" s="465" t="s">
        <v>184</v>
      </c>
      <c r="C50" s="465"/>
      <c r="D50" s="465"/>
      <c r="E50" s="465"/>
      <c r="F50" s="465"/>
      <c r="G50" s="465"/>
      <c r="H50" s="465"/>
      <c r="I50" s="465"/>
      <c r="J50" s="465"/>
      <c r="K50" s="465"/>
    </row>
    <row r="51" spans="2:11" s="165" customFormat="1" ht="15" customHeight="1">
      <c r="B51" s="475" t="s">
        <v>1910</v>
      </c>
      <c r="C51" s="459"/>
      <c r="D51" s="459"/>
      <c r="E51" s="459"/>
      <c r="F51" s="459"/>
      <c r="G51" s="459"/>
      <c r="H51" s="459"/>
      <c r="I51" s="459"/>
      <c r="J51" s="459"/>
      <c r="K51" s="459"/>
    </row>
    <row r="52" spans="2:11" s="165" customFormat="1" ht="15" customHeight="1">
      <c r="B52" s="460"/>
      <c r="C52" s="460"/>
      <c r="D52" s="460"/>
      <c r="E52" s="460"/>
      <c r="F52" s="460"/>
      <c r="G52" s="460"/>
      <c r="H52" s="460"/>
      <c r="I52" s="460"/>
      <c r="J52" s="460"/>
      <c r="K52" s="460"/>
    </row>
    <row r="53" spans="2:11" s="165" customFormat="1" ht="15" customHeight="1">
      <c r="B53" s="460"/>
      <c r="C53" s="460"/>
      <c r="D53" s="460"/>
      <c r="E53" s="460"/>
      <c r="F53" s="460"/>
      <c r="G53" s="460"/>
      <c r="H53" s="460"/>
      <c r="I53" s="460"/>
      <c r="J53" s="460"/>
      <c r="K53" s="460"/>
    </row>
    <row r="54" spans="2:11">
      <c r="B54" s="178"/>
      <c r="C54" s="179"/>
      <c r="D54" s="178"/>
      <c r="E54" s="178"/>
      <c r="G54" s="178"/>
    </row>
    <row r="55" spans="2:11">
      <c r="C55" s="180"/>
      <c r="D55" s="181"/>
      <c r="E55" s="181"/>
    </row>
    <row r="56" spans="2:11">
      <c r="C56" s="182"/>
      <c r="D56" s="182"/>
      <c r="E56" s="182"/>
    </row>
    <row r="1192" spans="23:23">
      <c r="W1192" s="183"/>
    </row>
    <row r="1197" spans="23:23">
      <c r="W1197" s="183"/>
    </row>
    <row r="1198" spans="23:23">
      <c r="W1198" s="183"/>
    </row>
    <row r="1245" spans="23:23">
      <c r="W1245" s="183"/>
    </row>
  </sheetData>
  <sheetProtection formatColumns="0" formatRows="0"/>
  <mergeCells count="13">
    <mergeCell ref="B2:K2"/>
    <mergeCell ref="B3:K3"/>
    <mergeCell ref="B5:D5"/>
    <mergeCell ref="E5:K5"/>
    <mergeCell ref="B6:D6"/>
    <mergeCell ref="E6:K6"/>
    <mergeCell ref="B51:K53"/>
    <mergeCell ref="B8:D8"/>
    <mergeCell ref="E8:K8"/>
    <mergeCell ref="B10:K10"/>
    <mergeCell ref="B11:G11"/>
    <mergeCell ref="H11:K11"/>
    <mergeCell ref="B50:K50"/>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0">
    <tabColor rgb="FFFFC000"/>
    <pageSetUpPr fitToPage="1"/>
  </sheetPr>
  <dimension ref="A1:U74"/>
  <sheetViews>
    <sheetView showGridLines="0" view="pageBreakPreview" topLeftCell="A65" zoomScale="70" zoomScaleNormal="70" zoomScaleSheetLayoutView="70" zoomScalePageLayoutView="130" workbookViewId="0">
      <selection activeCell="F38" sqref="F38"/>
    </sheetView>
  </sheetViews>
  <sheetFormatPr baseColWidth="10" defaultColWidth="11.44140625" defaultRowHeight="14.4"/>
  <cols>
    <col min="1" max="1" width="0.88671875" style="4" customWidth="1"/>
    <col min="2" max="2" width="16.33203125" style="4" customWidth="1"/>
    <col min="3" max="3" width="43" style="4" customWidth="1"/>
    <col min="4" max="4" width="15.33203125" style="568" customWidth="1"/>
    <col min="5" max="11" width="16.33203125" style="221" bestFit="1" customWidth="1"/>
    <col min="12" max="12" width="50.33203125" style="4" customWidth="1"/>
    <col min="13" max="13" width="16.6640625" style="4" hidden="1" customWidth="1"/>
    <col min="14" max="14" width="21.33203125" style="4" hidden="1" customWidth="1"/>
    <col min="15" max="15" width="22.33203125" style="4" hidden="1" customWidth="1"/>
    <col min="16" max="16" width="20" style="4" hidden="1" customWidth="1"/>
    <col min="17" max="17" width="35.21875" style="4" hidden="1" customWidth="1"/>
    <col min="18" max="18" width="22.44140625" style="4" hidden="1" customWidth="1"/>
    <col min="19" max="19" width="18.6640625" style="4" hidden="1" customWidth="1"/>
    <col min="20" max="20" width="35.5546875" style="4" hidden="1" customWidth="1"/>
    <col min="21" max="21" width="0" style="4" hidden="1" customWidth="1"/>
    <col min="22" max="16384" width="11.44140625" style="4"/>
  </cols>
  <sheetData>
    <row r="1" spans="1:21" ht="14.4" customHeight="1"/>
    <row r="2" spans="1:21" s="29" customFormat="1" ht="25.2" customHeight="1">
      <c r="B2" s="477" t="s">
        <v>34</v>
      </c>
      <c r="C2" s="477"/>
      <c r="D2" s="477"/>
      <c r="E2" s="477"/>
      <c r="F2" s="477"/>
      <c r="G2" s="477"/>
      <c r="H2" s="477"/>
      <c r="I2" s="477"/>
      <c r="J2" s="477"/>
      <c r="K2" s="477"/>
      <c r="L2" s="477"/>
    </row>
    <row r="3" spans="1:21" s="1" customFormat="1" ht="8.1" customHeight="1">
      <c r="B3" s="21"/>
      <c r="C3" s="21"/>
      <c r="D3" s="569"/>
      <c r="E3" s="21"/>
      <c r="F3" s="21"/>
      <c r="G3" s="21"/>
      <c r="H3" s="21"/>
      <c r="I3" s="21"/>
      <c r="J3" s="21"/>
      <c r="K3" s="21"/>
      <c r="L3" s="21"/>
    </row>
    <row r="4" spans="1:21" s="1" customFormat="1" ht="17.25" customHeight="1">
      <c r="B4" s="484" t="s">
        <v>76</v>
      </c>
      <c r="C4" s="485"/>
      <c r="D4" s="489" t="s">
        <v>218</v>
      </c>
      <c r="E4" s="489"/>
      <c r="F4" s="489"/>
      <c r="G4" s="489"/>
      <c r="H4" s="489"/>
      <c r="I4" s="489"/>
      <c r="J4" s="489"/>
      <c r="K4" s="489"/>
      <c r="L4" s="489"/>
      <c r="M4" s="489"/>
    </row>
    <row r="5" spans="1:21" s="1" customFormat="1" ht="17.25" customHeight="1">
      <c r="B5" s="486" t="s">
        <v>80</v>
      </c>
      <c r="C5" s="487"/>
      <c r="D5" s="489" t="s">
        <v>219</v>
      </c>
      <c r="E5" s="489"/>
      <c r="F5" s="489"/>
      <c r="G5" s="489"/>
      <c r="H5" s="489"/>
      <c r="I5" s="489"/>
      <c r="J5" s="489"/>
      <c r="K5" s="489"/>
      <c r="L5" s="489"/>
      <c r="M5" s="489"/>
    </row>
    <row r="6" spans="1:21" s="29" customFormat="1" ht="5.0999999999999996" customHeight="1">
      <c r="B6" s="30"/>
      <c r="C6" s="30"/>
      <c r="D6" s="570"/>
      <c r="E6" s="222"/>
      <c r="F6" s="222"/>
      <c r="G6" s="222"/>
      <c r="H6" s="222"/>
      <c r="I6" s="222"/>
      <c r="J6" s="222"/>
      <c r="K6" s="222"/>
      <c r="L6" s="30"/>
    </row>
    <row r="7" spans="1:21" s="31" customFormat="1" ht="32.1" customHeight="1">
      <c r="B7" s="478" t="s">
        <v>126</v>
      </c>
      <c r="C7" s="480" t="s">
        <v>127</v>
      </c>
      <c r="D7" s="571" t="s">
        <v>135</v>
      </c>
      <c r="E7" s="488" t="s">
        <v>128</v>
      </c>
      <c r="F7" s="488"/>
      <c r="G7" s="488"/>
      <c r="H7" s="488"/>
      <c r="I7" s="488"/>
      <c r="J7" s="488"/>
      <c r="K7" s="488"/>
      <c r="L7" s="482" t="s">
        <v>129</v>
      </c>
    </row>
    <row r="8" spans="1:21" s="32" customFormat="1" ht="24">
      <c r="B8" s="479"/>
      <c r="C8" s="481"/>
      <c r="D8" s="571"/>
      <c r="E8" s="111" t="s">
        <v>11</v>
      </c>
      <c r="F8" s="111" t="s">
        <v>1</v>
      </c>
      <c r="G8" s="111" t="s">
        <v>130</v>
      </c>
      <c r="H8" s="111" t="s">
        <v>152</v>
      </c>
      <c r="I8" s="111" t="s">
        <v>15</v>
      </c>
      <c r="J8" s="111" t="s">
        <v>20</v>
      </c>
      <c r="K8" s="111" t="s">
        <v>153</v>
      </c>
      <c r="L8" s="483"/>
      <c r="M8" s="565" t="s">
        <v>1954</v>
      </c>
      <c r="N8" s="565" t="s">
        <v>1955</v>
      </c>
      <c r="O8" s="565" t="s">
        <v>1956</v>
      </c>
      <c r="P8" s="565" t="s">
        <v>1957</v>
      </c>
      <c r="Q8" s="565" t="s">
        <v>1958</v>
      </c>
      <c r="R8" s="565" t="s">
        <v>1959</v>
      </c>
      <c r="S8" s="565" t="s">
        <v>1960</v>
      </c>
      <c r="T8" s="565" t="s">
        <v>1961</v>
      </c>
    </row>
    <row r="9" spans="1:21" ht="288">
      <c r="B9" s="109" t="s">
        <v>240</v>
      </c>
      <c r="C9" s="109" t="s">
        <v>303</v>
      </c>
      <c r="D9" s="572">
        <f>+G9/F9</f>
        <v>0</v>
      </c>
      <c r="E9" s="223">
        <f>+N9</f>
        <v>333000</v>
      </c>
      <c r="F9" s="223">
        <f t="shared" ref="F9:K9" si="0">+O9</f>
        <v>333000</v>
      </c>
      <c r="G9" s="223">
        <f t="shared" si="0"/>
        <v>0</v>
      </c>
      <c r="H9" s="223">
        <f t="shared" si="0"/>
        <v>332994.24</v>
      </c>
      <c r="I9" s="223">
        <f t="shared" si="0"/>
        <v>332994.24</v>
      </c>
      <c r="J9" s="223">
        <f t="shared" si="0"/>
        <v>0</v>
      </c>
      <c r="K9" s="223">
        <f t="shared" si="0"/>
        <v>332994.24</v>
      </c>
      <c r="L9" s="301" t="s">
        <v>366</v>
      </c>
      <c r="M9" s="566" t="s">
        <v>240</v>
      </c>
      <c r="N9" s="564">
        <v>333000</v>
      </c>
      <c r="O9" s="564">
        <v>333000</v>
      </c>
      <c r="P9" s="564">
        <v>0</v>
      </c>
      <c r="Q9" s="564">
        <v>332994.24</v>
      </c>
      <c r="R9" s="564">
        <v>332994.24</v>
      </c>
      <c r="S9" s="564">
        <v>0</v>
      </c>
      <c r="T9" s="564">
        <v>332994.24</v>
      </c>
      <c r="U9" s="4" t="b">
        <f>B9=M9</f>
        <v>1</v>
      </c>
    </row>
    <row r="10" spans="1:21" ht="205.2">
      <c r="B10" s="110" t="s">
        <v>241</v>
      </c>
      <c r="C10" s="110" t="s">
        <v>304</v>
      </c>
      <c r="D10" s="572">
        <f t="shared" ref="D10:D71" si="1">+G10/F10</f>
        <v>0</v>
      </c>
      <c r="E10" s="223">
        <f>+N10</f>
        <v>1262951</v>
      </c>
      <c r="F10" s="223">
        <f t="shared" ref="F10:F11" si="2">+O10</f>
        <v>2612645.77</v>
      </c>
      <c r="G10" s="223">
        <f t="shared" ref="G10:G11" si="3">+P10</f>
        <v>0</v>
      </c>
      <c r="H10" s="223">
        <f t="shared" ref="H10:H11" si="4">+Q10</f>
        <v>2612611.39</v>
      </c>
      <c r="I10" s="223">
        <f t="shared" ref="I10:I11" si="5">+R10</f>
        <v>2612611.39</v>
      </c>
      <c r="J10" s="223">
        <f t="shared" ref="J10:J11" si="6">+S10</f>
        <v>0</v>
      </c>
      <c r="K10" s="223">
        <f t="shared" ref="K10:K11" si="7">+T10</f>
        <v>2612611.39</v>
      </c>
      <c r="L10" s="302" t="s">
        <v>367</v>
      </c>
      <c r="M10" s="566" t="s">
        <v>241</v>
      </c>
      <c r="N10" s="564">
        <v>1262951</v>
      </c>
      <c r="O10" s="564">
        <v>2612645.77</v>
      </c>
      <c r="P10" s="564">
        <v>0</v>
      </c>
      <c r="Q10" s="564">
        <v>2612611.39</v>
      </c>
      <c r="R10" s="564">
        <v>2612611.39</v>
      </c>
      <c r="S10" s="564">
        <v>0</v>
      </c>
      <c r="T10" s="564">
        <v>2612611.39</v>
      </c>
      <c r="U10" s="4" t="b">
        <f t="shared" ref="U10:U71" si="8">B10=M10</f>
        <v>1</v>
      </c>
    </row>
    <row r="11" spans="1:21" ht="129.6">
      <c r="B11" s="110" t="s">
        <v>242</v>
      </c>
      <c r="C11" s="110" t="s">
        <v>305</v>
      </c>
      <c r="D11" s="572">
        <f t="shared" si="1"/>
        <v>1</v>
      </c>
      <c r="E11" s="223">
        <f t="shared" ref="E11:E71" si="9">+N11</f>
        <v>5500000</v>
      </c>
      <c r="F11" s="223">
        <f t="shared" si="2"/>
        <v>5499448.6399999997</v>
      </c>
      <c r="G11" s="223">
        <f t="shared" si="3"/>
        <v>5499448.6399999997</v>
      </c>
      <c r="H11" s="223">
        <f t="shared" si="4"/>
        <v>0</v>
      </c>
      <c r="I11" s="223">
        <f t="shared" si="5"/>
        <v>5499448.6399999997</v>
      </c>
      <c r="J11" s="223">
        <f t="shared" si="6"/>
        <v>5499448.6399999997</v>
      </c>
      <c r="K11" s="223">
        <f t="shared" si="7"/>
        <v>5499448.6399999997</v>
      </c>
      <c r="L11" s="302" t="s">
        <v>368</v>
      </c>
      <c r="M11" s="566" t="s">
        <v>242</v>
      </c>
      <c r="N11" s="564">
        <v>5500000</v>
      </c>
      <c r="O11" s="564">
        <v>5499448.6399999997</v>
      </c>
      <c r="P11" s="564">
        <v>5499448.6399999997</v>
      </c>
      <c r="Q11" s="564">
        <v>0</v>
      </c>
      <c r="R11" s="564">
        <v>5499448.6399999997</v>
      </c>
      <c r="S11" s="564">
        <v>5499448.6399999997</v>
      </c>
      <c r="T11" s="564">
        <v>5499448.6399999997</v>
      </c>
      <c r="U11" s="4" t="b">
        <f t="shared" si="8"/>
        <v>1</v>
      </c>
    </row>
    <row r="12" spans="1:21" ht="216">
      <c r="B12" s="110" t="s">
        <v>243</v>
      </c>
      <c r="C12" s="110" t="s">
        <v>306</v>
      </c>
      <c r="D12" s="572">
        <f t="shared" si="1"/>
        <v>0</v>
      </c>
      <c r="E12" s="223">
        <f t="shared" si="9"/>
        <v>1600000</v>
      </c>
      <c r="F12" s="223">
        <f t="shared" ref="F12:F71" si="10">+O12</f>
        <v>1600000</v>
      </c>
      <c r="G12" s="223">
        <f t="shared" ref="G12:G71" si="11">+P12</f>
        <v>0</v>
      </c>
      <c r="H12" s="223">
        <f t="shared" ref="H12:H71" si="12">+Q12</f>
        <v>1090903.22</v>
      </c>
      <c r="I12" s="223">
        <f t="shared" ref="I12:I71" si="13">+R12</f>
        <v>1090903.22</v>
      </c>
      <c r="J12" s="223">
        <f t="shared" ref="J12:J71" si="14">+S12</f>
        <v>0</v>
      </c>
      <c r="K12" s="223">
        <f t="shared" ref="K12:K71" si="15">+T12</f>
        <v>1090903.22</v>
      </c>
      <c r="L12" s="302" t="s">
        <v>369</v>
      </c>
      <c r="M12" s="566" t="s">
        <v>243</v>
      </c>
      <c r="N12" s="564">
        <v>1600000</v>
      </c>
      <c r="O12" s="564">
        <v>1600000</v>
      </c>
      <c r="P12" s="564">
        <v>0</v>
      </c>
      <c r="Q12" s="564">
        <v>1090903.22</v>
      </c>
      <c r="R12" s="564">
        <v>1090903.22</v>
      </c>
      <c r="S12" s="564">
        <v>0</v>
      </c>
      <c r="T12" s="564">
        <v>1090903.22</v>
      </c>
      <c r="U12" s="4" t="b">
        <f t="shared" si="8"/>
        <v>1</v>
      </c>
    </row>
    <row r="13" spans="1:21" ht="54">
      <c r="A13" s="54"/>
      <c r="B13" s="110" t="s">
        <v>244</v>
      </c>
      <c r="C13" s="110" t="s">
        <v>307</v>
      </c>
      <c r="D13" s="572">
        <f t="shared" si="1"/>
        <v>0</v>
      </c>
      <c r="E13" s="223">
        <f t="shared" si="9"/>
        <v>500000</v>
      </c>
      <c r="F13" s="223">
        <f t="shared" si="10"/>
        <v>182600</v>
      </c>
      <c r="G13" s="223">
        <f t="shared" si="11"/>
        <v>0</v>
      </c>
      <c r="H13" s="223">
        <f t="shared" si="12"/>
        <v>182600</v>
      </c>
      <c r="I13" s="223">
        <f t="shared" si="13"/>
        <v>182600</v>
      </c>
      <c r="J13" s="223">
        <f t="shared" si="14"/>
        <v>0</v>
      </c>
      <c r="K13" s="223">
        <f t="shared" si="15"/>
        <v>182600</v>
      </c>
      <c r="L13" s="302" t="s">
        <v>370</v>
      </c>
      <c r="M13" s="566" t="s">
        <v>244</v>
      </c>
      <c r="N13" s="564">
        <v>500000</v>
      </c>
      <c r="O13" s="564">
        <v>182600</v>
      </c>
      <c r="P13" s="564">
        <v>0</v>
      </c>
      <c r="Q13" s="564">
        <v>182600</v>
      </c>
      <c r="R13" s="564">
        <v>182600</v>
      </c>
      <c r="S13" s="564">
        <v>0</v>
      </c>
      <c r="T13" s="564">
        <v>182600</v>
      </c>
      <c r="U13" s="4" t="b">
        <f t="shared" si="8"/>
        <v>1</v>
      </c>
    </row>
    <row r="14" spans="1:21" ht="32.4">
      <c r="B14" s="110" t="s">
        <v>245</v>
      </c>
      <c r="C14" s="110" t="s">
        <v>308</v>
      </c>
      <c r="D14" s="572">
        <f t="shared" si="1"/>
        <v>1</v>
      </c>
      <c r="E14" s="223">
        <f t="shared" si="9"/>
        <v>2000000</v>
      </c>
      <c r="F14" s="223">
        <f t="shared" si="10"/>
        <v>818678.02</v>
      </c>
      <c r="G14" s="223">
        <f t="shared" si="11"/>
        <v>818678.02</v>
      </c>
      <c r="H14" s="223">
        <f t="shared" si="12"/>
        <v>0</v>
      </c>
      <c r="I14" s="223">
        <f t="shared" si="13"/>
        <v>818678.02</v>
      </c>
      <c r="J14" s="223">
        <f t="shared" si="14"/>
        <v>818678.02</v>
      </c>
      <c r="K14" s="223">
        <f t="shared" si="15"/>
        <v>818678.02</v>
      </c>
      <c r="L14" s="302" t="s">
        <v>371</v>
      </c>
      <c r="M14" s="566" t="s">
        <v>245</v>
      </c>
      <c r="N14" s="564">
        <v>2000000</v>
      </c>
      <c r="O14" s="564">
        <v>818678.02</v>
      </c>
      <c r="P14" s="564">
        <v>818678.02</v>
      </c>
      <c r="Q14" s="564">
        <v>0</v>
      </c>
      <c r="R14" s="564">
        <v>818678.02</v>
      </c>
      <c r="S14" s="564">
        <v>818678.02</v>
      </c>
      <c r="T14" s="564">
        <v>818678.02</v>
      </c>
      <c r="U14" s="4" t="b">
        <f t="shared" si="8"/>
        <v>1</v>
      </c>
    </row>
    <row r="15" spans="1:21" ht="162">
      <c r="B15" s="110" t="s">
        <v>246</v>
      </c>
      <c r="C15" s="110" t="s">
        <v>309</v>
      </c>
      <c r="D15" s="572">
        <f t="shared" si="1"/>
        <v>0.18122934965422388</v>
      </c>
      <c r="E15" s="223">
        <f t="shared" si="9"/>
        <v>0</v>
      </c>
      <c r="F15" s="223">
        <f t="shared" si="10"/>
        <v>9858896.6600000001</v>
      </c>
      <c r="G15" s="223">
        <f t="shared" si="11"/>
        <v>1786721.43</v>
      </c>
      <c r="H15" s="223">
        <f t="shared" si="12"/>
        <v>7714193.3200000003</v>
      </c>
      <c r="I15" s="223">
        <f t="shared" si="13"/>
        <v>9500914.75</v>
      </c>
      <c r="J15" s="223">
        <f t="shared" si="14"/>
        <v>1786721.43</v>
      </c>
      <c r="K15" s="223">
        <f t="shared" si="15"/>
        <v>9500914.75</v>
      </c>
      <c r="L15" s="302" t="s">
        <v>372</v>
      </c>
      <c r="M15" s="566" t="s">
        <v>246</v>
      </c>
      <c r="N15" s="564">
        <v>0</v>
      </c>
      <c r="O15" s="564">
        <v>9858896.6600000001</v>
      </c>
      <c r="P15" s="564">
        <v>1786721.43</v>
      </c>
      <c r="Q15" s="564">
        <v>7714193.3200000003</v>
      </c>
      <c r="R15" s="564">
        <v>9500914.75</v>
      </c>
      <c r="S15" s="564">
        <v>1786721.43</v>
      </c>
      <c r="T15" s="564">
        <v>9500914.75</v>
      </c>
      <c r="U15" s="4" t="b">
        <f t="shared" si="8"/>
        <v>1</v>
      </c>
    </row>
    <row r="16" spans="1:21" ht="86.4">
      <c r="B16" s="110" t="s">
        <v>247</v>
      </c>
      <c r="C16" s="110" t="s">
        <v>310</v>
      </c>
      <c r="D16" s="572">
        <f t="shared" si="1"/>
        <v>0.76474872541879102</v>
      </c>
      <c r="E16" s="223">
        <f t="shared" si="9"/>
        <v>0</v>
      </c>
      <c r="F16" s="223">
        <f t="shared" si="10"/>
        <v>2746000</v>
      </c>
      <c r="G16" s="223">
        <f t="shared" si="11"/>
        <v>2100000</v>
      </c>
      <c r="H16" s="223">
        <f t="shared" si="12"/>
        <v>445440</v>
      </c>
      <c r="I16" s="223">
        <f t="shared" si="13"/>
        <v>2545440</v>
      </c>
      <c r="J16" s="223">
        <f t="shared" si="14"/>
        <v>2100000</v>
      </c>
      <c r="K16" s="223">
        <f t="shared" si="15"/>
        <v>2545440</v>
      </c>
      <c r="L16" s="302" t="s">
        <v>373</v>
      </c>
      <c r="M16" s="566" t="s">
        <v>247</v>
      </c>
      <c r="N16" s="564">
        <v>0</v>
      </c>
      <c r="O16" s="564">
        <v>2746000</v>
      </c>
      <c r="P16" s="564">
        <v>2100000</v>
      </c>
      <c r="Q16" s="564">
        <v>445440</v>
      </c>
      <c r="R16" s="564">
        <v>2545440</v>
      </c>
      <c r="S16" s="564">
        <v>2100000</v>
      </c>
      <c r="T16" s="564">
        <v>2545440</v>
      </c>
      <c r="U16" s="4" t="b">
        <f t="shared" si="8"/>
        <v>1</v>
      </c>
    </row>
    <row r="17" spans="2:21" ht="140.4">
      <c r="B17" s="110" t="s">
        <v>248</v>
      </c>
      <c r="C17" s="110" t="s">
        <v>311</v>
      </c>
      <c r="D17" s="572">
        <f t="shared" si="1"/>
        <v>0</v>
      </c>
      <c r="E17" s="223">
        <f t="shared" si="9"/>
        <v>0</v>
      </c>
      <c r="F17" s="223">
        <f t="shared" si="10"/>
        <v>117337.2</v>
      </c>
      <c r="G17" s="223">
        <f t="shared" si="11"/>
        <v>0</v>
      </c>
      <c r="H17" s="223">
        <f t="shared" si="12"/>
        <v>117309.70000000001</v>
      </c>
      <c r="I17" s="223">
        <f t="shared" si="13"/>
        <v>117309.70000000001</v>
      </c>
      <c r="J17" s="223">
        <f t="shared" si="14"/>
        <v>0</v>
      </c>
      <c r="K17" s="223">
        <f t="shared" si="15"/>
        <v>117309.70000000001</v>
      </c>
      <c r="L17" s="302" t="s">
        <v>374</v>
      </c>
      <c r="M17" s="566" t="s">
        <v>248</v>
      </c>
      <c r="N17" s="564">
        <v>0</v>
      </c>
      <c r="O17" s="564">
        <v>117337.2</v>
      </c>
      <c r="P17" s="564">
        <v>0</v>
      </c>
      <c r="Q17" s="564">
        <v>117309.70000000001</v>
      </c>
      <c r="R17" s="564">
        <v>117309.70000000001</v>
      </c>
      <c r="S17" s="564">
        <v>0</v>
      </c>
      <c r="T17" s="564">
        <v>117309.70000000001</v>
      </c>
      <c r="U17" s="4" t="b">
        <f t="shared" si="8"/>
        <v>1</v>
      </c>
    </row>
    <row r="18" spans="2:21" ht="54">
      <c r="B18" s="110" t="s">
        <v>249</v>
      </c>
      <c r="C18" s="110" t="s">
        <v>312</v>
      </c>
      <c r="D18" s="572">
        <f t="shared" si="1"/>
        <v>0</v>
      </c>
      <c r="E18" s="223">
        <f t="shared" si="9"/>
        <v>0</v>
      </c>
      <c r="F18" s="223">
        <f t="shared" si="10"/>
        <v>157876</v>
      </c>
      <c r="G18" s="223">
        <f t="shared" si="11"/>
        <v>0</v>
      </c>
      <c r="H18" s="223">
        <f t="shared" si="12"/>
        <v>157871.35999999999</v>
      </c>
      <c r="I18" s="223">
        <f t="shared" si="13"/>
        <v>157871.35999999999</v>
      </c>
      <c r="J18" s="223">
        <f t="shared" si="14"/>
        <v>0</v>
      </c>
      <c r="K18" s="223">
        <f t="shared" si="15"/>
        <v>157871.35999999999</v>
      </c>
      <c r="L18" s="302" t="s">
        <v>375</v>
      </c>
      <c r="M18" s="566" t="s">
        <v>249</v>
      </c>
      <c r="N18" s="564">
        <v>0</v>
      </c>
      <c r="O18" s="564">
        <v>157876</v>
      </c>
      <c r="P18" s="564">
        <v>0</v>
      </c>
      <c r="Q18" s="564">
        <v>157871.35999999999</v>
      </c>
      <c r="R18" s="564">
        <v>157871.35999999999</v>
      </c>
      <c r="S18" s="564">
        <v>0</v>
      </c>
      <c r="T18" s="564">
        <v>157871.35999999999</v>
      </c>
      <c r="U18" s="4" t="b">
        <f t="shared" si="8"/>
        <v>1</v>
      </c>
    </row>
    <row r="19" spans="2:21" ht="64.8">
      <c r="B19" s="110" t="s">
        <v>250</v>
      </c>
      <c r="C19" s="110" t="s">
        <v>313</v>
      </c>
      <c r="D19" s="572">
        <f t="shared" si="1"/>
        <v>0.99998666666666669</v>
      </c>
      <c r="E19" s="223">
        <f t="shared" si="9"/>
        <v>0</v>
      </c>
      <c r="F19" s="223">
        <f t="shared" si="10"/>
        <v>750000</v>
      </c>
      <c r="G19" s="223">
        <f t="shared" si="11"/>
        <v>749990</v>
      </c>
      <c r="H19" s="223">
        <f t="shared" si="12"/>
        <v>0</v>
      </c>
      <c r="I19" s="223">
        <f t="shared" si="13"/>
        <v>749990</v>
      </c>
      <c r="J19" s="223">
        <f t="shared" si="14"/>
        <v>749990</v>
      </c>
      <c r="K19" s="223">
        <f t="shared" si="15"/>
        <v>749990</v>
      </c>
      <c r="L19" s="302" t="s">
        <v>376</v>
      </c>
      <c r="M19" s="566" t="s">
        <v>250</v>
      </c>
      <c r="N19" s="564">
        <v>0</v>
      </c>
      <c r="O19" s="564">
        <v>750000</v>
      </c>
      <c r="P19" s="564">
        <v>749990</v>
      </c>
      <c r="Q19" s="564">
        <v>0</v>
      </c>
      <c r="R19" s="564">
        <v>749990</v>
      </c>
      <c r="S19" s="564">
        <v>749990</v>
      </c>
      <c r="T19" s="564">
        <v>749990</v>
      </c>
      <c r="U19" s="4" t="b">
        <f t="shared" si="8"/>
        <v>1</v>
      </c>
    </row>
    <row r="20" spans="2:21" ht="86.4">
      <c r="B20" s="110" t="s">
        <v>251</v>
      </c>
      <c r="C20" s="110" t="s">
        <v>314</v>
      </c>
      <c r="D20" s="572">
        <f t="shared" si="1"/>
        <v>0</v>
      </c>
      <c r="E20" s="223">
        <f t="shared" si="9"/>
        <v>0</v>
      </c>
      <c r="F20" s="223">
        <f t="shared" si="10"/>
        <v>588402.76</v>
      </c>
      <c r="G20" s="223">
        <f t="shared" si="11"/>
        <v>0</v>
      </c>
      <c r="H20" s="223">
        <f t="shared" si="12"/>
        <v>499970.21</v>
      </c>
      <c r="I20" s="223">
        <f t="shared" si="13"/>
        <v>499970.21</v>
      </c>
      <c r="J20" s="223">
        <f t="shared" si="14"/>
        <v>0</v>
      </c>
      <c r="K20" s="223">
        <f t="shared" si="15"/>
        <v>499970.21</v>
      </c>
      <c r="L20" s="302" t="s">
        <v>377</v>
      </c>
      <c r="M20" s="566" t="s">
        <v>251</v>
      </c>
      <c r="N20" s="564">
        <v>0</v>
      </c>
      <c r="O20" s="564">
        <v>588402.76</v>
      </c>
      <c r="P20" s="564">
        <v>0</v>
      </c>
      <c r="Q20" s="564">
        <v>499970.21</v>
      </c>
      <c r="R20" s="564">
        <v>499970.21</v>
      </c>
      <c r="S20" s="564">
        <v>0</v>
      </c>
      <c r="T20" s="564">
        <v>499970.21</v>
      </c>
      <c r="U20" s="4" t="b">
        <f t="shared" si="8"/>
        <v>1</v>
      </c>
    </row>
    <row r="21" spans="2:21" ht="151.19999999999999">
      <c r="B21" s="110" t="s">
        <v>252</v>
      </c>
      <c r="C21" s="110" t="s">
        <v>315</v>
      </c>
      <c r="D21" s="572">
        <f t="shared" si="1"/>
        <v>0</v>
      </c>
      <c r="E21" s="223">
        <f t="shared" si="9"/>
        <v>0</v>
      </c>
      <c r="F21" s="223">
        <f t="shared" si="10"/>
        <v>300000</v>
      </c>
      <c r="G21" s="223">
        <f t="shared" si="11"/>
        <v>0</v>
      </c>
      <c r="H21" s="223">
        <f t="shared" si="12"/>
        <v>299993.63</v>
      </c>
      <c r="I21" s="223">
        <f t="shared" si="13"/>
        <v>299993.63</v>
      </c>
      <c r="J21" s="223">
        <f t="shared" si="14"/>
        <v>0</v>
      </c>
      <c r="K21" s="223">
        <f t="shared" si="15"/>
        <v>299993.63</v>
      </c>
      <c r="L21" s="302" t="s">
        <v>378</v>
      </c>
      <c r="M21" s="566" t="s">
        <v>252</v>
      </c>
      <c r="N21" s="564">
        <v>0</v>
      </c>
      <c r="O21" s="564">
        <v>300000</v>
      </c>
      <c r="P21" s="564">
        <v>0</v>
      </c>
      <c r="Q21" s="564">
        <v>299993.63</v>
      </c>
      <c r="R21" s="564">
        <v>299993.63</v>
      </c>
      <c r="S21" s="564">
        <v>0</v>
      </c>
      <c r="T21" s="564">
        <v>299993.63</v>
      </c>
      <c r="U21" s="4" t="b">
        <f t="shared" si="8"/>
        <v>1</v>
      </c>
    </row>
    <row r="22" spans="2:21" ht="205.2">
      <c r="B22" s="110" t="s">
        <v>253</v>
      </c>
      <c r="C22" s="110" t="s">
        <v>316</v>
      </c>
      <c r="D22" s="572">
        <f t="shared" si="1"/>
        <v>0</v>
      </c>
      <c r="E22" s="223">
        <f t="shared" si="9"/>
        <v>0</v>
      </c>
      <c r="F22" s="223">
        <f t="shared" si="10"/>
        <v>402507</v>
      </c>
      <c r="G22" s="223">
        <f t="shared" si="11"/>
        <v>0</v>
      </c>
      <c r="H22" s="223">
        <f t="shared" si="12"/>
        <v>402395.53</v>
      </c>
      <c r="I22" s="223">
        <f t="shared" si="13"/>
        <v>402395.53</v>
      </c>
      <c r="J22" s="223">
        <f t="shared" si="14"/>
        <v>0</v>
      </c>
      <c r="K22" s="223">
        <f t="shared" si="15"/>
        <v>402395.53</v>
      </c>
      <c r="L22" s="302" t="s">
        <v>379</v>
      </c>
      <c r="M22" s="566" t="s">
        <v>253</v>
      </c>
      <c r="N22" s="564">
        <v>0</v>
      </c>
      <c r="O22" s="564">
        <v>402507</v>
      </c>
      <c r="P22" s="564">
        <v>0</v>
      </c>
      <c r="Q22" s="564">
        <v>402395.53</v>
      </c>
      <c r="R22" s="564">
        <v>402395.53</v>
      </c>
      <c r="S22" s="564">
        <v>0</v>
      </c>
      <c r="T22" s="564">
        <v>402395.53</v>
      </c>
      <c r="U22" s="4" t="b">
        <f t="shared" si="8"/>
        <v>1</v>
      </c>
    </row>
    <row r="23" spans="2:21" ht="54">
      <c r="B23" s="110" t="s">
        <v>254</v>
      </c>
      <c r="C23" s="110" t="s">
        <v>317</v>
      </c>
      <c r="D23" s="572">
        <f t="shared" si="1"/>
        <v>0</v>
      </c>
      <c r="E23" s="223">
        <f t="shared" si="9"/>
        <v>0</v>
      </c>
      <c r="F23" s="223">
        <f t="shared" si="10"/>
        <v>489212.53</v>
      </c>
      <c r="G23" s="223">
        <f t="shared" si="11"/>
        <v>0</v>
      </c>
      <c r="H23" s="223">
        <f t="shared" si="12"/>
        <v>489212.53</v>
      </c>
      <c r="I23" s="223">
        <f t="shared" si="13"/>
        <v>489212.53</v>
      </c>
      <c r="J23" s="223">
        <f t="shared" si="14"/>
        <v>0</v>
      </c>
      <c r="K23" s="223">
        <f t="shared" si="15"/>
        <v>489212.53</v>
      </c>
      <c r="L23" s="302" t="s">
        <v>380</v>
      </c>
      <c r="M23" s="566" t="s">
        <v>254</v>
      </c>
      <c r="N23" s="564">
        <v>0</v>
      </c>
      <c r="O23" s="564">
        <v>489212.53</v>
      </c>
      <c r="P23" s="564">
        <v>0</v>
      </c>
      <c r="Q23" s="564">
        <v>489212.53</v>
      </c>
      <c r="R23" s="564">
        <v>489212.53</v>
      </c>
      <c r="S23" s="564">
        <v>0</v>
      </c>
      <c r="T23" s="564">
        <v>489212.53</v>
      </c>
      <c r="U23" s="4" t="b">
        <f t="shared" si="8"/>
        <v>1</v>
      </c>
    </row>
    <row r="24" spans="2:21" ht="108">
      <c r="B24" s="110" t="s">
        <v>255</v>
      </c>
      <c r="C24" s="110" t="s">
        <v>318</v>
      </c>
      <c r="D24" s="572">
        <f t="shared" si="1"/>
        <v>0</v>
      </c>
      <c r="E24" s="223">
        <f t="shared" si="9"/>
        <v>0</v>
      </c>
      <c r="F24" s="223">
        <f t="shared" si="10"/>
        <v>999589.4</v>
      </c>
      <c r="G24" s="223">
        <f t="shared" si="11"/>
        <v>0</v>
      </c>
      <c r="H24" s="223">
        <f t="shared" si="12"/>
        <v>999589.4</v>
      </c>
      <c r="I24" s="223">
        <f t="shared" si="13"/>
        <v>999589.4</v>
      </c>
      <c r="J24" s="223">
        <f t="shared" si="14"/>
        <v>0</v>
      </c>
      <c r="K24" s="223">
        <f t="shared" si="15"/>
        <v>999589.4</v>
      </c>
      <c r="L24" s="302" t="s">
        <v>381</v>
      </c>
      <c r="M24" s="566" t="s">
        <v>255</v>
      </c>
      <c r="N24" s="564">
        <v>0</v>
      </c>
      <c r="O24" s="564">
        <v>999589.4</v>
      </c>
      <c r="P24" s="564">
        <v>0</v>
      </c>
      <c r="Q24" s="564">
        <v>999589.4</v>
      </c>
      <c r="R24" s="564">
        <v>999589.4</v>
      </c>
      <c r="S24" s="564">
        <v>0</v>
      </c>
      <c r="T24" s="564">
        <v>999589.4</v>
      </c>
      <c r="U24" s="4" t="b">
        <f t="shared" si="8"/>
        <v>1</v>
      </c>
    </row>
    <row r="25" spans="2:21" ht="43.2">
      <c r="B25" s="110" t="s">
        <v>256</v>
      </c>
      <c r="C25" s="110" t="s">
        <v>319</v>
      </c>
      <c r="D25" s="572">
        <f t="shared" si="1"/>
        <v>0</v>
      </c>
      <c r="E25" s="223">
        <f t="shared" si="9"/>
        <v>0</v>
      </c>
      <c r="F25" s="223">
        <f t="shared" si="10"/>
        <v>1159072.3700000001</v>
      </c>
      <c r="G25" s="223">
        <f t="shared" si="11"/>
        <v>0</v>
      </c>
      <c r="H25" s="223">
        <f t="shared" si="12"/>
        <v>1159072.3700000001</v>
      </c>
      <c r="I25" s="223">
        <f t="shared" si="13"/>
        <v>1159072.3700000001</v>
      </c>
      <c r="J25" s="223">
        <f t="shared" si="14"/>
        <v>0</v>
      </c>
      <c r="K25" s="223">
        <f t="shared" si="15"/>
        <v>1159072.3700000001</v>
      </c>
      <c r="L25" s="302" t="s">
        <v>382</v>
      </c>
      <c r="M25" s="566" t="s">
        <v>256</v>
      </c>
      <c r="N25" s="564">
        <v>0</v>
      </c>
      <c r="O25" s="564">
        <v>1159072.3700000001</v>
      </c>
      <c r="P25" s="564">
        <v>0</v>
      </c>
      <c r="Q25" s="564">
        <v>1159072.3700000001</v>
      </c>
      <c r="R25" s="564">
        <v>1159072.3700000001</v>
      </c>
      <c r="S25" s="564">
        <v>0</v>
      </c>
      <c r="T25" s="564">
        <v>1159072.3700000001</v>
      </c>
      <c r="U25" s="4" t="b">
        <f t="shared" si="8"/>
        <v>1</v>
      </c>
    </row>
    <row r="26" spans="2:21" ht="97.2">
      <c r="B26" s="110" t="s">
        <v>257</v>
      </c>
      <c r="C26" s="110" t="s">
        <v>320</v>
      </c>
      <c r="D26" s="572">
        <f t="shared" si="1"/>
        <v>0</v>
      </c>
      <c r="E26" s="223">
        <f t="shared" si="9"/>
        <v>0</v>
      </c>
      <c r="F26" s="223">
        <f t="shared" si="10"/>
        <v>2014758.9</v>
      </c>
      <c r="G26" s="223">
        <f t="shared" si="11"/>
        <v>0</v>
      </c>
      <c r="H26" s="223">
        <f t="shared" si="12"/>
        <v>2014758.9</v>
      </c>
      <c r="I26" s="223">
        <f t="shared" si="13"/>
        <v>2014758.9</v>
      </c>
      <c r="J26" s="223">
        <f t="shared" si="14"/>
        <v>0</v>
      </c>
      <c r="K26" s="223">
        <f t="shared" si="15"/>
        <v>2014758.9</v>
      </c>
      <c r="L26" s="302" t="s">
        <v>383</v>
      </c>
      <c r="M26" s="566" t="s">
        <v>257</v>
      </c>
      <c r="N26" s="564">
        <v>0</v>
      </c>
      <c r="O26" s="564">
        <v>2014758.9</v>
      </c>
      <c r="P26" s="564">
        <v>0</v>
      </c>
      <c r="Q26" s="564">
        <v>2014758.9</v>
      </c>
      <c r="R26" s="564">
        <v>2014758.9</v>
      </c>
      <c r="S26" s="564">
        <v>0</v>
      </c>
      <c r="T26" s="564">
        <v>2014758.9</v>
      </c>
      <c r="U26" s="4" t="b">
        <f t="shared" si="8"/>
        <v>1</v>
      </c>
    </row>
    <row r="27" spans="2:21" ht="54">
      <c r="B27" s="110" t="s">
        <v>258</v>
      </c>
      <c r="C27" s="110" t="s">
        <v>321</v>
      </c>
      <c r="D27" s="572">
        <f t="shared" si="1"/>
        <v>0</v>
      </c>
      <c r="E27" s="223">
        <f t="shared" si="9"/>
        <v>0</v>
      </c>
      <c r="F27" s="223">
        <f t="shared" si="10"/>
        <v>20169</v>
      </c>
      <c r="G27" s="223">
        <f t="shared" si="11"/>
        <v>0</v>
      </c>
      <c r="H27" s="223">
        <f t="shared" si="12"/>
        <v>20169</v>
      </c>
      <c r="I27" s="223">
        <f t="shared" si="13"/>
        <v>20169</v>
      </c>
      <c r="J27" s="223">
        <f t="shared" si="14"/>
        <v>0</v>
      </c>
      <c r="K27" s="223">
        <f t="shared" si="15"/>
        <v>20169</v>
      </c>
      <c r="L27" s="302" t="s">
        <v>384</v>
      </c>
      <c r="M27" s="566" t="s">
        <v>258</v>
      </c>
      <c r="N27" s="564">
        <v>0</v>
      </c>
      <c r="O27" s="564">
        <v>20169</v>
      </c>
      <c r="P27" s="564">
        <v>0</v>
      </c>
      <c r="Q27" s="564">
        <v>20169</v>
      </c>
      <c r="R27" s="564">
        <v>20169</v>
      </c>
      <c r="S27" s="564">
        <v>0</v>
      </c>
      <c r="T27" s="564">
        <v>20169</v>
      </c>
      <c r="U27" s="4" t="b">
        <f t="shared" si="8"/>
        <v>1</v>
      </c>
    </row>
    <row r="28" spans="2:21" ht="21.6">
      <c r="B28" s="110" t="s">
        <v>259</v>
      </c>
      <c r="C28" s="110" t="s">
        <v>322</v>
      </c>
      <c r="D28" s="572">
        <f t="shared" si="1"/>
        <v>0</v>
      </c>
      <c r="E28" s="223">
        <f t="shared" si="9"/>
        <v>0</v>
      </c>
      <c r="F28" s="223">
        <f t="shared" si="10"/>
        <v>83685</v>
      </c>
      <c r="G28" s="223">
        <f t="shared" si="11"/>
        <v>0</v>
      </c>
      <c r="H28" s="223">
        <f t="shared" si="12"/>
        <v>83685</v>
      </c>
      <c r="I28" s="223">
        <f t="shared" si="13"/>
        <v>83685</v>
      </c>
      <c r="J28" s="223">
        <f t="shared" si="14"/>
        <v>0</v>
      </c>
      <c r="K28" s="223">
        <f t="shared" si="15"/>
        <v>83685</v>
      </c>
      <c r="L28" s="302" t="s">
        <v>385</v>
      </c>
      <c r="M28" s="566" t="s">
        <v>259</v>
      </c>
      <c r="N28" s="564">
        <v>0</v>
      </c>
      <c r="O28" s="564">
        <v>83685</v>
      </c>
      <c r="P28" s="564">
        <v>0</v>
      </c>
      <c r="Q28" s="564">
        <v>83685</v>
      </c>
      <c r="R28" s="564">
        <v>83685</v>
      </c>
      <c r="S28" s="564">
        <v>0</v>
      </c>
      <c r="T28" s="564">
        <v>83685</v>
      </c>
      <c r="U28" s="4" t="b">
        <f t="shared" si="8"/>
        <v>1</v>
      </c>
    </row>
    <row r="29" spans="2:21" ht="108">
      <c r="B29" s="110" t="s">
        <v>260</v>
      </c>
      <c r="C29" s="110" t="s">
        <v>323</v>
      </c>
      <c r="D29" s="572">
        <f t="shared" si="1"/>
        <v>0.96043361952149198</v>
      </c>
      <c r="E29" s="223">
        <f t="shared" si="9"/>
        <v>218839137</v>
      </c>
      <c r="F29" s="223">
        <f t="shared" si="10"/>
        <v>72508795.480000004</v>
      </c>
      <c r="G29" s="223">
        <f t="shared" si="11"/>
        <v>69639884.890000001</v>
      </c>
      <c r="H29" s="223">
        <f t="shared" si="12"/>
        <v>2830745.4</v>
      </c>
      <c r="I29" s="223">
        <f t="shared" si="13"/>
        <v>72470630.290000007</v>
      </c>
      <c r="J29" s="223">
        <f t="shared" si="14"/>
        <v>69639884.890000001</v>
      </c>
      <c r="K29" s="223">
        <f t="shared" si="15"/>
        <v>72470630.290000007</v>
      </c>
      <c r="L29" s="302" t="s">
        <v>386</v>
      </c>
      <c r="M29" s="566" t="s">
        <v>260</v>
      </c>
      <c r="N29" s="564">
        <v>218839137</v>
      </c>
      <c r="O29" s="564">
        <v>72508795.480000004</v>
      </c>
      <c r="P29" s="564">
        <v>69639884.890000001</v>
      </c>
      <c r="Q29" s="564">
        <v>2830745.4</v>
      </c>
      <c r="R29" s="564">
        <v>72470630.290000007</v>
      </c>
      <c r="S29" s="564">
        <v>69639884.890000001</v>
      </c>
      <c r="T29" s="564">
        <v>72470630.290000007</v>
      </c>
      <c r="U29" s="4" t="b">
        <f t="shared" si="8"/>
        <v>1</v>
      </c>
    </row>
    <row r="30" spans="2:21" ht="86.4">
      <c r="B30" s="110" t="s">
        <v>261</v>
      </c>
      <c r="C30" s="110" t="s">
        <v>324</v>
      </c>
      <c r="D30" s="572">
        <f t="shared" si="1"/>
        <v>0.63452953848050797</v>
      </c>
      <c r="E30" s="223">
        <f t="shared" si="9"/>
        <v>3000000</v>
      </c>
      <c r="F30" s="223">
        <f t="shared" si="10"/>
        <v>3766371.8</v>
      </c>
      <c r="G30" s="223">
        <f t="shared" si="11"/>
        <v>2389874.16</v>
      </c>
      <c r="H30" s="223">
        <f t="shared" si="12"/>
        <v>1376497.64</v>
      </c>
      <c r="I30" s="223">
        <f t="shared" si="13"/>
        <v>3766371.8</v>
      </c>
      <c r="J30" s="223">
        <f t="shared" si="14"/>
        <v>2389874.16</v>
      </c>
      <c r="K30" s="223">
        <f t="shared" si="15"/>
        <v>3766371.8</v>
      </c>
      <c r="L30" s="302" t="s">
        <v>387</v>
      </c>
      <c r="M30" s="566" t="s">
        <v>261</v>
      </c>
      <c r="N30" s="564">
        <v>3000000</v>
      </c>
      <c r="O30" s="564">
        <v>3766371.8</v>
      </c>
      <c r="P30" s="564">
        <v>2389874.16</v>
      </c>
      <c r="Q30" s="564">
        <v>1376497.64</v>
      </c>
      <c r="R30" s="564">
        <v>3766371.8</v>
      </c>
      <c r="S30" s="564">
        <v>2389874.16</v>
      </c>
      <c r="T30" s="564">
        <v>3766371.8</v>
      </c>
      <c r="U30" s="4" t="b">
        <f t="shared" si="8"/>
        <v>1</v>
      </c>
    </row>
    <row r="31" spans="2:21" ht="118.8">
      <c r="B31" s="110" t="s">
        <v>262</v>
      </c>
      <c r="C31" s="110" t="s">
        <v>325</v>
      </c>
      <c r="D31" s="572">
        <f t="shared" si="1"/>
        <v>0.56720362317172246</v>
      </c>
      <c r="E31" s="223">
        <f t="shared" si="9"/>
        <v>10000000</v>
      </c>
      <c r="F31" s="223">
        <f t="shared" si="10"/>
        <v>3577720.57</v>
      </c>
      <c r="G31" s="223">
        <f t="shared" si="11"/>
        <v>2029296.07</v>
      </c>
      <c r="H31" s="223">
        <f t="shared" si="12"/>
        <v>1548424.5</v>
      </c>
      <c r="I31" s="223">
        <f t="shared" si="13"/>
        <v>3577720.5700000003</v>
      </c>
      <c r="J31" s="223">
        <f t="shared" si="14"/>
        <v>2029296.07</v>
      </c>
      <c r="K31" s="223">
        <f t="shared" si="15"/>
        <v>3577720.5700000003</v>
      </c>
      <c r="L31" s="302" t="s">
        <v>388</v>
      </c>
      <c r="M31" s="566" t="s">
        <v>262</v>
      </c>
      <c r="N31" s="564">
        <v>10000000</v>
      </c>
      <c r="O31" s="564">
        <v>3577720.57</v>
      </c>
      <c r="P31" s="564">
        <v>2029296.07</v>
      </c>
      <c r="Q31" s="564">
        <v>1548424.5</v>
      </c>
      <c r="R31" s="564">
        <v>3577720.5700000003</v>
      </c>
      <c r="S31" s="564">
        <v>2029296.07</v>
      </c>
      <c r="T31" s="564">
        <v>3577720.5700000003</v>
      </c>
      <c r="U31" s="4" t="b">
        <f t="shared" si="8"/>
        <v>1</v>
      </c>
    </row>
    <row r="32" spans="2:21" ht="237.6">
      <c r="B32" s="110" t="s">
        <v>263</v>
      </c>
      <c r="C32" s="110" t="s">
        <v>326</v>
      </c>
      <c r="D32" s="572">
        <f t="shared" si="1"/>
        <v>0.71426013067224159</v>
      </c>
      <c r="E32" s="223">
        <f t="shared" si="9"/>
        <v>10000000</v>
      </c>
      <c r="F32" s="223">
        <f t="shared" si="10"/>
        <v>6349209.21</v>
      </c>
      <c r="G32" s="223">
        <f t="shared" si="11"/>
        <v>4534987</v>
      </c>
      <c r="H32" s="223">
        <f t="shared" si="12"/>
        <v>1814222.21</v>
      </c>
      <c r="I32" s="223">
        <f t="shared" si="13"/>
        <v>6349209.209999999</v>
      </c>
      <c r="J32" s="223">
        <f t="shared" si="14"/>
        <v>4534987</v>
      </c>
      <c r="K32" s="223">
        <f t="shared" si="15"/>
        <v>6349209.209999999</v>
      </c>
      <c r="L32" s="302" t="s">
        <v>389</v>
      </c>
      <c r="M32" s="566" t="s">
        <v>263</v>
      </c>
      <c r="N32" s="564">
        <v>10000000</v>
      </c>
      <c r="O32" s="564">
        <v>6349209.21</v>
      </c>
      <c r="P32" s="564">
        <v>4534987</v>
      </c>
      <c r="Q32" s="564">
        <v>1814222.21</v>
      </c>
      <c r="R32" s="564">
        <v>6349209.209999999</v>
      </c>
      <c r="S32" s="564">
        <v>4534987</v>
      </c>
      <c r="T32" s="564">
        <v>6349209.209999999</v>
      </c>
      <c r="U32" s="4" t="b">
        <f t="shared" si="8"/>
        <v>1</v>
      </c>
    </row>
    <row r="33" spans="1:21" ht="97.2">
      <c r="B33" s="110" t="s">
        <v>264</v>
      </c>
      <c r="C33" s="110" t="s">
        <v>327</v>
      </c>
      <c r="D33" s="572">
        <f t="shared" si="1"/>
        <v>0.37105670382424732</v>
      </c>
      <c r="E33" s="223">
        <f t="shared" si="9"/>
        <v>18922625</v>
      </c>
      <c r="F33" s="223">
        <f t="shared" si="10"/>
        <v>12290000</v>
      </c>
      <c r="G33" s="223">
        <f t="shared" si="11"/>
        <v>4560286.8899999997</v>
      </c>
      <c r="H33" s="223">
        <f t="shared" si="12"/>
        <v>7663148.8500000006</v>
      </c>
      <c r="I33" s="223">
        <f t="shared" si="13"/>
        <v>12223435.740000002</v>
      </c>
      <c r="J33" s="223">
        <f t="shared" si="14"/>
        <v>4560286.8899999997</v>
      </c>
      <c r="K33" s="223">
        <f t="shared" si="15"/>
        <v>12223435.740000002</v>
      </c>
      <c r="L33" s="302" t="s">
        <v>390</v>
      </c>
      <c r="M33" s="566" t="s">
        <v>264</v>
      </c>
      <c r="N33" s="564">
        <v>18922625</v>
      </c>
      <c r="O33" s="564">
        <v>12290000</v>
      </c>
      <c r="P33" s="564">
        <v>4560286.8899999997</v>
      </c>
      <c r="Q33" s="564">
        <v>7663148.8500000006</v>
      </c>
      <c r="R33" s="564">
        <v>12223435.740000002</v>
      </c>
      <c r="S33" s="564">
        <v>4560286.8899999997</v>
      </c>
      <c r="T33" s="564">
        <v>12223435.740000002</v>
      </c>
      <c r="U33" s="4" t="b">
        <f t="shared" si="8"/>
        <v>1</v>
      </c>
    </row>
    <row r="34" spans="1:21" ht="205.2">
      <c r="B34" s="110" t="s">
        <v>265</v>
      </c>
      <c r="C34" s="110" t="s">
        <v>328</v>
      </c>
      <c r="D34" s="572">
        <f t="shared" si="1"/>
        <v>0.39352570599057168</v>
      </c>
      <c r="E34" s="223">
        <f t="shared" si="9"/>
        <v>40000000</v>
      </c>
      <c r="F34" s="223">
        <f t="shared" si="10"/>
        <v>24974016.59</v>
      </c>
      <c r="G34" s="223">
        <f t="shared" si="11"/>
        <v>9827917.5099999998</v>
      </c>
      <c r="H34" s="223">
        <f t="shared" si="12"/>
        <v>15146099.08</v>
      </c>
      <c r="I34" s="223">
        <f t="shared" si="13"/>
        <v>24974016.59</v>
      </c>
      <c r="J34" s="223">
        <f t="shared" si="14"/>
        <v>9827917.5099999998</v>
      </c>
      <c r="K34" s="223">
        <f t="shared" si="15"/>
        <v>24974016.59</v>
      </c>
      <c r="L34" s="302" t="s">
        <v>391</v>
      </c>
      <c r="M34" s="566" t="s">
        <v>265</v>
      </c>
      <c r="N34" s="564">
        <v>40000000</v>
      </c>
      <c r="O34" s="564">
        <v>24974016.59</v>
      </c>
      <c r="P34" s="564">
        <v>9827917.5099999998</v>
      </c>
      <c r="Q34" s="564">
        <v>15146099.08</v>
      </c>
      <c r="R34" s="564">
        <v>24974016.59</v>
      </c>
      <c r="S34" s="564">
        <v>9827917.5099999998</v>
      </c>
      <c r="T34" s="564">
        <v>24974016.59</v>
      </c>
      <c r="U34" s="4" t="b">
        <f t="shared" si="8"/>
        <v>1</v>
      </c>
    </row>
    <row r="35" spans="1:21" ht="183.6">
      <c r="B35" s="110" t="s">
        <v>266</v>
      </c>
      <c r="C35" s="110" t="s">
        <v>329</v>
      </c>
      <c r="D35" s="572">
        <f t="shared" si="1"/>
        <v>0.52122248360201051</v>
      </c>
      <c r="E35" s="223">
        <f t="shared" si="9"/>
        <v>45000000</v>
      </c>
      <c r="F35" s="223">
        <f t="shared" si="10"/>
        <v>15202752.470000001</v>
      </c>
      <c r="G35" s="223">
        <f t="shared" si="11"/>
        <v>7924016.4000000004</v>
      </c>
      <c r="H35" s="223">
        <f t="shared" si="12"/>
        <v>7278736.0700000003</v>
      </c>
      <c r="I35" s="223">
        <f t="shared" si="13"/>
        <v>15202752.470000001</v>
      </c>
      <c r="J35" s="223">
        <f t="shared" si="14"/>
        <v>7924016.4000000004</v>
      </c>
      <c r="K35" s="223">
        <f t="shared" si="15"/>
        <v>15202752.470000001</v>
      </c>
      <c r="L35" s="302" t="s">
        <v>392</v>
      </c>
      <c r="M35" s="566" t="s">
        <v>266</v>
      </c>
      <c r="N35" s="564">
        <v>45000000</v>
      </c>
      <c r="O35" s="564">
        <v>15202752.470000001</v>
      </c>
      <c r="P35" s="564">
        <v>7924016.4000000004</v>
      </c>
      <c r="Q35" s="564">
        <v>7278736.0700000003</v>
      </c>
      <c r="R35" s="564">
        <v>15202752.470000001</v>
      </c>
      <c r="S35" s="564">
        <v>7924016.4000000004</v>
      </c>
      <c r="T35" s="564">
        <v>15202752.470000001</v>
      </c>
      <c r="U35" s="4" t="b">
        <f t="shared" si="8"/>
        <v>1</v>
      </c>
    </row>
    <row r="36" spans="1:21" ht="75.599999999999994">
      <c r="B36" s="110" t="s">
        <v>267</v>
      </c>
      <c r="C36" s="110" t="s">
        <v>330</v>
      </c>
      <c r="D36" s="572">
        <f>+G36/F36</f>
        <v>3.9901112123797112E-3</v>
      </c>
      <c r="E36" s="223">
        <f t="shared" si="9"/>
        <v>10000000</v>
      </c>
      <c r="F36" s="223">
        <f t="shared" si="10"/>
        <v>11578624.640000001</v>
      </c>
      <c r="G36" s="223">
        <f t="shared" si="11"/>
        <v>46200</v>
      </c>
      <c r="H36" s="223">
        <f t="shared" si="12"/>
        <v>11532424.640000001</v>
      </c>
      <c r="I36" s="223">
        <f t="shared" si="13"/>
        <v>11578624.640000001</v>
      </c>
      <c r="J36" s="223">
        <f t="shared" si="14"/>
        <v>46200</v>
      </c>
      <c r="K36" s="223">
        <f t="shared" si="15"/>
        <v>11578624.640000001</v>
      </c>
      <c r="L36" s="302" t="s">
        <v>393</v>
      </c>
      <c r="M36" s="566" t="s">
        <v>267</v>
      </c>
      <c r="N36" s="564">
        <v>10000000</v>
      </c>
      <c r="O36" s="564">
        <v>11578624.640000001</v>
      </c>
      <c r="P36" s="564">
        <v>46200</v>
      </c>
      <c r="Q36" s="564">
        <v>11532424.640000001</v>
      </c>
      <c r="R36" s="564">
        <v>11578624.640000001</v>
      </c>
      <c r="S36" s="564">
        <v>46200</v>
      </c>
      <c r="T36" s="564">
        <v>11578624.640000001</v>
      </c>
      <c r="U36" s="4" t="b">
        <f t="shared" si="8"/>
        <v>1</v>
      </c>
    </row>
    <row r="37" spans="1:21" ht="97.2">
      <c r="B37" s="110" t="s">
        <v>268</v>
      </c>
      <c r="C37" s="110" t="s">
        <v>331</v>
      </c>
      <c r="D37" s="572">
        <f t="shared" si="1"/>
        <v>0.35070374096203499</v>
      </c>
      <c r="E37" s="223">
        <f t="shared" si="9"/>
        <v>10000000</v>
      </c>
      <c r="F37" s="223">
        <f t="shared" si="10"/>
        <v>1988677.76</v>
      </c>
      <c r="G37" s="223">
        <f t="shared" si="11"/>
        <v>697436.73</v>
      </c>
      <c r="H37" s="223">
        <f t="shared" si="12"/>
        <v>1291241.03</v>
      </c>
      <c r="I37" s="223">
        <f t="shared" si="13"/>
        <v>1988677.76</v>
      </c>
      <c r="J37" s="223">
        <f t="shared" si="14"/>
        <v>697436.73</v>
      </c>
      <c r="K37" s="223">
        <f t="shared" si="15"/>
        <v>1988677.76</v>
      </c>
      <c r="L37" s="302" t="s">
        <v>394</v>
      </c>
      <c r="M37" s="566" t="s">
        <v>268</v>
      </c>
      <c r="N37" s="564">
        <v>10000000</v>
      </c>
      <c r="O37" s="564">
        <v>1988677.76</v>
      </c>
      <c r="P37" s="564">
        <v>697436.73</v>
      </c>
      <c r="Q37" s="564">
        <v>1291241.03</v>
      </c>
      <c r="R37" s="564">
        <v>1988677.76</v>
      </c>
      <c r="S37" s="564">
        <v>697436.73</v>
      </c>
      <c r="T37" s="564">
        <v>1988677.76</v>
      </c>
      <c r="U37" s="4" t="b">
        <f t="shared" si="8"/>
        <v>1</v>
      </c>
    </row>
    <row r="38" spans="1:21" ht="216">
      <c r="B38" s="110" t="s">
        <v>269</v>
      </c>
      <c r="C38" s="110" t="s">
        <v>332</v>
      </c>
      <c r="D38" s="572">
        <f t="shared" si="1"/>
        <v>0.16656993</v>
      </c>
      <c r="E38" s="223">
        <f t="shared" si="9"/>
        <v>10000000</v>
      </c>
      <c r="F38" s="223">
        <f t="shared" si="10"/>
        <v>5000000</v>
      </c>
      <c r="G38" s="223">
        <f t="shared" si="11"/>
        <v>832849.65</v>
      </c>
      <c r="H38" s="223">
        <f t="shared" si="12"/>
        <v>4167150.35</v>
      </c>
      <c r="I38" s="223">
        <f t="shared" si="13"/>
        <v>5000000</v>
      </c>
      <c r="J38" s="223">
        <f t="shared" si="14"/>
        <v>832849.65</v>
      </c>
      <c r="K38" s="223">
        <f t="shared" si="15"/>
        <v>5000000</v>
      </c>
      <c r="L38" s="302" t="s">
        <v>395</v>
      </c>
      <c r="M38" s="566" t="s">
        <v>269</v>
      </c>
      <c r="N38" s="564">
        <v>10000000</v>
      </c>
      <c r="O38" s="564">
        <v>5000000</v>
      </c>
      <c r="P38" s="564">
        <v>832849.65</v>
      </c>
      <c r="Q38" s="564">
        <v>4167150.35</v>
      </c>
      <c r="R38" s="564">
        <v>5000000</v>
      </c>
      <c r="S38" s="564">
        <v>832849.65</v>
      </c>
      <c r="T38" s="564">
        <v>5000000</v>
      </c>
      <c r="U38" s="4" t="b">
        <f t="shared" si="8"/>
        <v>1</v>
      </c>
    </row>
    <row r="39" spans="1:21" ht="108">
      <c r="B39" s="110" t="s">
        <v>270</v>
      </c>
      <c r="C39" s="110" t="s">
        <v>333</v>
      </c>
      <c r="D39" s="572">
        <f t="shared" si="1"/>
        <v>0.18395106520381194</v>
      </c>
      <c r="E39" s="223">
        <f t="shared" si="9"/>
        <v>10000000</v>
      </c>
      <c r="F39" s="223">
        <f t="shared" si="10"/>
        <v>4449980.32</v>
      </c>
      <c r="G39" s="223">
        <f t="shared" si="11"/>
        <v>818578.62</v>
      </c>
      <c r="H39" s="223">
        <f t="shared" si="12"/>
        <v>3631401.7</v>
      </c>
      <c r="I39" s="223">
        <f t="shared" si="13"/>
        <v>4449980.32</v>
      </c>
      <c r="J39" s="223">
        <f t="shared" si="14"/>
        <v>818578.62</v>
      </c>
      <c r="K39" s="223">
        <f t="shared" si="15"/>
        <v>4449980.32</v>
      </c>
      <c r="L39" s="302" t="s">
        <v>396</v>
      </c>
      <c r="M39" s="566" t="s">
        <v>270</v>
      </c>
      <c r="N39" s="564">
        <v>10000000</v>
      </c>
      <c r="O39" s="564">
        <v>4449980.32</v>
      </c>
      <c r="P39" s="564">
        <v>818578.62</v>
      </c>
      <c r="Q39" s="564">
        <v>3631401.7</v>
      </c>
      <c r="R39" s="564">
        <v>4449980.32</v>
      </c>
      <c r="S39" s="564">
        <v>818578.62</v>
      </c>
      <c r="T39" s="564">
        <v>4449980.32</v>
      </c>
      <c r="U39" s="4" t="b">
        <f t="shared" si="8"/>
        <v>1</v>
      </c>
    </row>
    <row r="40" spans="1:21" ht="183.6">
      <c r="B40" s="110" t="s">
        <v>271</v>
      </c>
      <c r="C40" s="110" t="s">
        <v>334</v>
      </c>
      <c r="D40" s="572">
        <f t="shared" si="1"/>
        <v>0.25132910703016625</v>
      </c>
      <c r="E40" s="223">
        <f t="shared" si="9"/>
        <v>103926023</v>
      </c>
      <c r="F40" s="223">
        <f t="shared" si="10"/>
        <v>64660135</v>
      </c>
      <c r="G40" s="223">
        <f t="shared" si="11"/>
        <v>16250973.99</v>
      </c>
      <c r="H40" s="223">
        <f t="shared" si="12"/>
        <v>48258623.439999998</v>
      </c>
      <c r="I40" s="223">
        <f t="shared" si="13"/>
        <v>64509597.43</v>
      </c>
      <c r="J40" s="223">
        <f t="shared" si="14"/>
        <v>16250973.99</v>
      </c>
      <c r="K40" s="223">
        <f t="shared" si="15"/>
        <v>64509597.43</v>
      </c>
      <c r="L40" s="302" t="s">
        <v>397</v>
      </c>
      <c r="M40" s="566" t="s">
        <v>271</v>
      </c>
      <c r="N40" s="564">
        <v>103926023</v>
      </c>
      <c r="O40" s="564">
        <v>64660135</v>
      </c>
      <c r="P40" s="564">
        <v>16250973.99</v>
      </c>
      <c r="Q40" s="564">
        <v>48258623.439999998</v>
      </c>
      <c r="R40" s="564">
        <v>64509597.43</v>
      </c>
      <c r="S40" s="564">
        <v>16250973.99</v>
      </c>
      <c r="T40" s="564">
        <v>64509597.43</v>
      </c>
      <c r="U40" s="4" t="b">
        <f t="shared" si="8"/>
        <v>1</v>
      </c>
    </row>
    <row r="41" spans="1:21" ht="97.2">
      <c r="B41" s="110" t="s">
        <v>272</v>
      </c>
      <c r="C41" s="110" t="s">
        <v>335</v>
      </c>
      <c r="D41" s="572">
        <f t="shared" si="1"/>
        <v>0.46239404628559583</v>
      </c>
      <c r="E41" s="223">
        <f t="shared" si="9"/>
        <v>19000000</v>
      </c>
      <c r="F41" s="223">
        <f t="shared" si="10"/>
        <v>14288846.630000001</v>
      </c>
      <c r="G41" s="223">
        <f t="shared" si="11"/>
        <v>6607077.6100000003</v>
      </c>
      <c r="H41" s="223">
        <f t="shared" si="12"/>
        <v>7681769.0199999996</v>
      </c>
      <c r="I41" s="223">
        <f t="shared" si="13"/>
        <v>14288846.629999999</v>
      </c>
      <c r="J41" s="223">
        <f t="shared" si="14"/>
        <v>6607077.6100000003</v>
      </c>
      <c r="K41" s="223">
        <f t="shared" si="15"/>
        <v>14288846.629999999</v>
      </c>
      <c r="L41" s="302" t="s">
        <v>398</v>
      </c>
      <c r="M41" s="566" t="s">
        <v>272</v>
      </c>
      <c r="N41" s="564">
        <v>19000000</v>
      </c>
      <c r="O41" s="564">
        <v>14288846.630000001</v>
      </c>
      <c r="P41" s="564">
        <v>6607077.6100000003</v>
      </c>
      <c r="Q41" s="564">
        <v>7681769.0199999996</v>
      </c>
      <c r="R41" s="564">
        <v>14288846.629999999</v>
      </c>
      <c r="S41" s="564">
        <v>6607077.6100000003</v>
      </c>
      <c r="T41" s="564">
        <v>14288846.629999999</v>
      </c>
      <c r="U41" s="4" t="b">
        <f t="shared" si="8"/>
        <v>1</v>
      </c>
    </row>
    <row r="42" spans="1:21" ht="151.19999999999999">
      <c r="A42" s="54"/>
      <c r="B42" s="110" t="s">
        <v>273</v>
      </c>
      <c r="C42" s="110" t="s">
        <v>336</v>
      </c>
      <c r="D42" s="572">
        <f t="shared" si="1"/>
        <v>0.2972643106116824</v>
      </c>
      <c r="E42" s="223">
        <f t="shared" si="9"/>
        <v>0</v>
      </c>
      <c r="F42" s="223">
        <f t="shared" si="10"/>
        <v>2223649.0099999998</v>
      </c>
      <c r="G42" s="223">
        <f t="shared" si="11"/>
        <v>661011.49</v>
      </c>
      <c r="H42" s="223">
        <f t="shared" si="12"/>
        <v>1562637.52</v>
      </c>
      <c r="I42" s="223">
        <f t="shared" si="13"/>
        <v>2223649.0099999998</v>
      </c>
      <c r="J42" s="223">
        <f t="shared" si="14"/>
        <v>661011.49</v>
      </c>
      <c r="K42" s="223">
        <f t="shared" si="15"/>
        <v>2223649.0099999998</v>
      </c>
      <c r="L42" s="302" t="s">
        <v>399</v>
      </c>
      <c r="M42" s="566" t="s">
        <v>273</v>
      </c>
      <c r="N42" s="564">
        <v>0</v>
      </c>
      <c r="O42" s="564">
        <v>2223649.0099999998</v>
      </c>
      <c r="P42" s="564">
        <v>661011.49</v>
      </c>
      <c r="Q42" s="564">
        <v>1562637.52</v>
      </c>
      <c r="R42" s="564">
        <v>2223649.0099999998</v>
      </c>
      <c r="S42" s="564">
        <v>661011.49</v>
      </c>
      <c r="T42" s="564">
        <v>2223649.0099999998</v>
      </c>
      <c r="U42" s="4" t="b">
        <f t="shared" si="8"/>
        <v>1</v>
      </c>
    </row>
    <row r="43" spans="1:21" ht="140.4">
      <c r="B43" s="110" t="s">
        <v>274</v>
      </c>
      <c r="C43" s="110" t="s">
        <v>337</v>
      </c>
      <c r="D43" s="572">
        <f t="shared" si="1"/>
        <v>0.69665529003614524</v>
      </c>
      <c r="E43" s="223">
        <f t="shared" si="9"/>
        <v>0</v>
      </c>
      <c r="F43" s="223">
        <f t="shared" si="10"/>
        <v>4451443.97</v>
      </c>
      <c r="G43" s="223">
        <f t="shared" si="11"/>
        <v>3101121.9899999998</v>
      </c>
      <c r="H43" s="223">
        <f t="shared" si="12"/>
        <v>1350321.98</v>
      </c>
      <c r="I43" s="223">
        <f t="shared" si="13"/>
        <v>4451443.97</v>
      </c>
      <c r="J43" s="223">
        <f t="shared" si="14"/>
        <v>3101121.9899999998</v>
      </c>
      <c r="K43" s="223">
        <f t="shared" si="15"/>
        <v>4451443.97</v>
      </c>
      <c r="L43" s="302" t="s">
        <v>400</v>
      </c>
      <c r="M43" s="566" t="s">
        <v>274</v>
      </c>
      <c r="N43" s="564">
        <v>0</v>
      </c>
      <c r="O43" s="564">
        <v>4451443.97</v>
      </c>
      <c r="P43" s="564">
        <v>3101121.9899999998</v>
      </c>
      <c r="Q43" s="564">
        <v>1350321.98</v>
      </c>
      <c r="R43" s="564">
        <v>4451443.97</v>
      </c>
      <c r="S43" s="564">
        <v>3101121.9899999998</v>
      </c>
      <c r="T43" s="564">
        <v>4451443.97</v>
      </c>
      <c r="U43" s="4" t="b">
        <f t="shared" si="8"/>
        <v>1</v>
      </c>
    </row>
    <row r="44" spans="1:21" ht="129.6">
      <c r="B44" s="110" t="s">
        <v>275</v>
      </c>
      <c r="C44" s="110" t="s">
        <v>338</v>
      </c>
      <c r="D44" s="572">
        <f t="shared" si="1"/>
        <v>7.6744427280786592E-2</v>
      </c>
      <c r="E44" s="223">
        <f t="shared" si="9"/>
        <v>0</v>
      </c>
      <c r="F44" s="223">
        <f t="shared" si="10"/>
        <v>6675649.0099999998</v>
      </c>
      <c r="G44" s="223">
        <f t="shared" si="11"/>
        <v>512318.86</v>
      </c>
      <c r="H44" s="223">
        <f t="shared" si="12"/>
        <v>6163330.1500000004</v>
      </c>
      <c r="I44" s="223">
        <f t="shared" si="13"/>
        <v>6675649.0099999998</v>
      </c>
      <c r="J44" s="223">
        <f t="shared" si="14"/>
        <v>512318.86</v>
      </c>
      <c r="K44" s="223">
        <f t="shared" si="15"/>
        <v>6675649.0099999998</v>
      </c>
      <c r="L44" s="302" t="s">
        <v>401</v>
      </c>
      <c r="M44" s="566" t="s">
        <v>275</v>
      </c>
      <c r="N44" s="564">
        <v>0</v>
      </c>
      <c r="O44" s="564">
        <v>6675649.0099999998</v>
      </c>
      <c r="P44" s="564">
        <v>512318.86</v>
      </c>
      <c r="Q44" s="564">
        <v>6163330.1500000004</v>
      </c>
      <c r="R44" s="564">
        <v>6675649.0099999998</v>
      </c>
      <c r="S44" s="564">
        <v>512318.86</v>
      </c>
      <c r="T44" s="564">
        <v>6675649.0099999998</v>
      </c>
      <c r="U44" s="4" t="b">
        <f t="shared" si="8"/>
        <v>1</v>
      </c>
    </row>
    <row r="45" spans="1:21" ht="129.6">
      <c r="B45" s="110" t="s">
        <v>276</v>
      </c>
      <c r="C45" s="110" t="s">
        <v>339</v>
      </c>
      <c r="D45" s="572">
        <f t="shared" si="1"/>
        <v>0.68385494966571747</v>
      </c>
      <c r="E45" s="223">
        <f t="shared" si="9"/>
        <v>0</v>
      </c>
      <c r="F45" s="223">
        <f t="shared" si="10"/>
        <v>6677443.9700000007</v>
      </c>
      <c r="G45" s="223">
        <f t="shared" si="11"/>
        <v>4566403.1099999994</v>
      </c>
      <c r="H45" s="223">
        <f t="shared" si="12"/>
        <v>2111040.86</v>
      </c>
      <c r="I45" s="223">
        <f t="shared" si="13"/>
        <v>6677443.9700000007</v>
      </c>
      <c r="J45" s="223">
        <f t="shared" si="14"/>
        <v>4566403.1099999994</v>
      </c>
      <c r="K45" s="223">
        <f t="shared" si="15"/>
        <v>6677443.9700000007</v>
      </c>
      <c r="L45" s="302" t="s">
        <v>402</v>
      </c>
      <c r="M45" s="566" t="s">
        <v>276</v>
      </c>
      <c r="N45" s="564">
        <v>0</v>
      </c>
      <c r="O45" s="564">
        <v>6677443.9700000007</v>
      </c>
      <c r="P45" s="564">
        <v>4566403.1099999994</v>
      </c>
      <c r="Q45" s="564">
        <v>2111040.86</v>
      </c>
      <c r="R45" s="564">
        <v>6677443.9700000007</v>
      </c>
      <c r="S45" s="564">
        <v>4566403.1099999994</v>
      </c>
      <c r="T45" s="564">
        <v>6677443.9700000007</v>
      </c>
      <c r="U45" s="4" t="b">
        <f t="shared" si="8"/>
        <v>1</v>
      </c>
    </row>
    <row r="46" spans="1:21" ht="140.4">
      <c r="B46" s="110" t="s">
        <v>277</v>
      </c>
      <c r="C46" s="110" t="s">
        <v>340</v>
      </c>
      <c r="D46" s="572">
        <f t="shared" si="1"/>
        <v>0.93590764306103058</v>
      </c>
      <c r="E46" s="223">
        <f t="shared" si="9"/>
        <v>0</v>
      </c>
      <c r="F46" s="223">
        <f t="shared" si="10"/>
        <v>6675213.8700000001</v>
      </c>
      <c r="G46" s="223">
        <f t="shared" si="11"/>
        <v>6247383.6800000006</v>
      </c>
      <c r="H46" s="223">
        <f t="shared" si="12"/>
        <v>427830.19</v>
      </c>
      <c r="I46" s="223">
        <f t="shared" si="13"/>
        <v>6675213.8700000001</v>
      </c>
      <c r="J46" s="223">
        <f t="shared" si="14"/>
        <v>6247383.6800000006</v>
      </c>
      <c r="K46" s="223">
        <f t="shared" si="15"/>
        <v>6675213.8700000001</v>
      </c>
      <c r="L46" s="302" t="s">
        <v>403</v>
      </c>
      <c r="M46" s="566" t="s">
        <v>277</v>
      </c>
      <c r="N46" s="564">
        <v>0</v>
      </c>
      <c r="O46" s="564">
        <v>6675213.8700000001</v>
      </c>
      <c r="P46" s="564">
        <v>6247383.6800000006</v>
      </c>
      <c r="Q46" s="564">
        <v>427830.19</v>
      </c>
      <c r="R46" s="564">
        <v>6675213.8700000001</v>
      </c>
      <c r="S46" s="564">
        <v>6247383.6800000006</v>
      </c>
      <c r="T46" s="564">
        <v>6675213.8700000001</v>
      </c>
      <c r="U46" s="4" t="b">
        <f t="shared" si="8"/>
        <v>1</v>
      </c>
    </row>
    <row r="47" spans="1:21" ht="140.4">
      <c r="B47" s="110" t="s">
        <v>278</v>
      </c>
      <c r="C47" s="110" t="s">
        <v>341</v>
      </c>
      <c r="D47" s="572">
        <f t="shared" si="1"/>
        <v>0.55594809160156577</v>
      </c>
      <c r="E47" s="223">
        <f t="shared" si="9"/>
        <v>0</v>
      </c>
      <c r="F47" s="223">
        <f t="shared" si="10"/>
        <v>6670770.25</v>
      </c>
      <c r="G47" s="223">
        <f t="shared" si="11"/>
        <v>3708601.9899999998</v>
      </c>
      <c r="H47" s="223">
        <f t="shared" si="12"/>
        <v>2962168.2600000002</v>
      </c>
      <c r="I47" s="223">
        <f t="shared" si="13"/>
        <v>6670770.25</v>
      </c>
      <c r="J47" s="223">
        <f t="shared" si="14"/>
        <v>3708601.9899999998</v>
      </c>
      <c r="K47" s="223">
        <f t="shared" si="15"/>
        <v>6670770.25</v>
      </c>
      <c r="L47" s="302" t="s">
        <v>404</v>
      </c>
      <c r="M47" s="566" t="s">
        <v>278</v>
      </c>
      <c r="N47" s="564">
        <v>0</v>
      </c>
      <c r="O47" s="564">
        <v>6670770.25</v>
      </c>
      <c r="P47" s="564">
        <v>3708601.9899999998</v>
      </c>
      <c r="Q47" s="564">
        <v>2962168.2600000002</v>
      </c>
      <c r="R47" s="564">
        <v>6670770.25</v>
      </c>
      <c r="S47" s="564">
        <v>3708601.9899999998</v>
      </c>
      <c r="T47" s="564">
        <v>6670770.25</v>
      </c>
      <c r="U47" s="4" t="b">
        <f t="shared" si="8"/>
        <v>1</v>
      </c>
    </row>
    <row r="48" spans="1:21" ht="140.4">
      <c r="B48" s="110" t="s">
        <v>279</v>
      </c>
      <c r="C48" s="110" t="s">
        <v>342</v>
      </c>
      <c r="D48" s="572">
        <f t="shared" si="1"/>
        <v>0.65708200137320283</v>
      </c>
      <c r="E48" s="223">
        <f t="shared" si="9"/>
        <v>0</v>
      </c>
      <c r="F48" s="223">
        <f t="shared" si="10"/>
        <v>6670770.2400000002</v>
      </c>
      <c r="G48" s="223">
        <f t="shared" si="11"/>
        <v>4383243.0600000005</v>
      </c>
      <c r="H48" s="223">
        <f t="shared" si="12"/>
        <v>2287527.1800000002</v>
      </c>
      <c r="I48" s="223">
        <f t="shared" si="13"/>
        <v>6670770.2400000002</v>
      </c>
      <c r="J48" s="223">
        <f t="shared" si="14"/>
        <v>4383243.0600000005</v>
      </c>
      <c r="K48" s="223">
        <f t="shared" si="15"/>
        <v>6670770.2400000002</v>
      </c>
      <c r="L48" s="302" t="s">
        <v>405</v>
      </c>
      <c r="M48" s="566" t="s">
        <v>279</v>
      </c>
      <c r="N48" s="564">
        <v>0</v>
      </c>
      <c r="O48" s="564">
        <v>6670770.2400000002</v>
      </c>
      <c r="P48" s="564">
        <v>4383243.0600000005</v>
      </c>
      <c r="Q48" s="564">
        <v>2287527.1800000002</v>
      </c>
      <c r="R48" s="564">
        <v>6670770.2400000002</v>
      </c>
      <c r="S48" s="564">
        <v>4383243.0600000005</v>
      </c>
      <c r="T48" s="564">
        <v>6670770.2400000002</v>
      </c>
      <c r="U48" s="4" t="b">
        <f t="shared" si="8"/>
        <v>1</v>
      </c>
    </row>
    <row r="49" spans="2:21" ht="118.8">
      <c r="B49" s="110" t="s">
        <v>280</v>
      </c>
      <c r="C49" s="110" t="s">
        <v>343</v>
      </c>
      <c r="D49" s="572">
        <f t="shared" si="1"/>
        <v>0.99902429181266406</v>
      </c>
      <c r="E49" s="223">
        <f t="shared" si="9"/>
        <v>0</v>
      </c>
      <c r="F49" s="223">
        <f t="shared" si="10"/>
        <v>14999997.119999999</v>
      </c>
      <c r="G49" s="223">
        <f t="shared" si="11"/>
        <v>14985361.5</v>
      </c>
      <c r="H49" s="223">
        <f t="shared" si="12"/>
        <v>0.14000000000000001</v>
      </c>
      <c r="I49" s="223">
        <f t="shared" si="13"/>
        <v>14985361.640000001</v>
      </c>
      <c r="J49" s="223">
        <f t="shared" si="14"/>
        <v>14985361.5</v>
      </c>
      <c r="K49" s="223">
        <f t="shared" si="15"/>
        <v>14985361.640000001</v>
      </c>
      <c r="L49" s="302" t="s">
        <v>406</v>
      </c>
      <c r="M49" s="566" t="s">
        <v>280</v>
      </c>
      <c r="N49" s="564">
        <v>0</v>
      </c>
      <c r="O49" s="564">
        <v>14999997.119999999</v>
      </c>
      <c r="P49" s="564">
        <v>14985361.5</v>
      </c>
      <c r="Q49" s="564">
        <v>0.14000000000000001</v>
      </c>
      <c r="R49" s="564">
        <v>14985361.640000001</v>
      </c>
      <c r="S49" s="564">
        <v>14985361.5</v>
      </c>
      <c r="T49" s="564">
        <v>14985361.640000001</v>
      </c>
      <c r="U49" s="4" t="b">
        <f t="shared" si="8"/>
        <v>1</v>
      </c>
    </row>
    <row r="50" spans="2:21" ht="57.6">
      <c r="B50" s="110" t="s">
        <v>281</v>
      </c>
      <c r="C50" s="110" t="s">
        <v>344</v>
      </c>
      <c r="D50" s="572">
        <f t="shared" si="1"/>
        <v>0.39335437786057859</v>
      </c>
      <c r="E50" s="223">
        <f t="shared" si="9"/>
        <v>0</v>
      </c>
      <c r="F50" s="223">
        <f t="shared" si="10"/>
        <v>8430014.3499999996</v>
      </c>
      <c r="G50" s="223">
        <f t="shared" si="11"/>
        <v>3315983.05</v>
      </c>
      <c r="H50" s="223">
        <f t="shared" si="12"/>
        <v>5112783.2</v>
      </c>
      <c r="I50" s="223">
        <f t="shared" si="13"/>
        <v>8428766.25</v>
      </c>
      <c r="J50" s="223">
        <f t="shared" si="14"/>
        <v>3315983.05</v>
      </c>
      <c r="K50" s="223">
        <f t="shared" si="15"/>
        <v>8428766.25</v>
      </c>
      <c r="L50" s="302" t="s">
        <v>407</v>
      </c>
      <c r="M50" s="566" t="s">
        <v>281</v>
      </c>
      <c r="N50" s="564">
        <v>0</v>
      </c>
      <c r="O50" s="564">
        <v>8430014.3499999996</v>
      </c>
      <c r="P50" s="564">
        <v>3315983.05</v>
      </c>
      <c r="Q50" s="564">
        <v>5112783.2</v>
      </c>
      <c r="R50" s="564">
        <v>8428766.25</v>
      </c>
      <c r="S50" s="564">
        <v>3315983.05</v>
      </c>
      <c r="T50" s="564">
        <v>8428766.25</v>
      </c>
      <c r="U50" s="4" t="b">
        <f t="shared" si="8"/>
        <v>1</v>
      </c>
    </row>
    <row r="51" spans="2:21" ht="129.6">
      <c r="B51" s="110" t="s">
        <v>282</v>
      </c>
      <c r="C51" s="110" t="s">
        <v>345</v>
      </c>
      <c r="D51" s="572">
        <f t="shared" si="1"/>
        <v>0.99958586219152545</v>
      </c>
      <c r="E51" s="223">
        <f t="shared" si="9"/>
        <v>0</v>
      </c>
      <c r="F51" s="223">
        <f t="shared" si="10"/>
        <v>69999911.640000001</v>
      </c>
      <c r="G51" s="223">
        <f t="shared" si="11"/>
        <v>69970922.030000001</v>
      </c>
      <c r="H51" s="223">
        <f t="shared" si="12"/>
        <v>0.01</v>
      </c>
      <c r="I51" s="223">
        <f t="shared" si="13"/>
        <v>69970922.040000007</v>
      </c>
      <c r="J51" s="223">
        <f t="shared" si="14"/>
        <v>69970922.030000001</v>
      </c>
      <c r="K51" s="223">
        <f t="shared" si="15"/>
        <v>69970922.040000007</v>
      </c>
      <c r="L51" s="302" t="s">
        <v>408</v>
      </c>
      <c r="M51" s="566" t="s">
        <v>282</v>
      </c>
      <c r="N51" s="564">
        <v>0</v>
      </c>
      <c r="O51" s="564">
        <v>69999911.640000001</v>
      </c>
      <c r="P51" s="564">
        <v>69970922.030000001</v>
      </c>
      <c r="Q51" s="564">
        <v>0.01</v>
      </c>
      <c r="R51" s="564">
        <v>69970922.040000007</v>
      </c>
      <c r="S51" s="564">
        <v>69970922.030000001</v>
      </c>
      <c r="T51" s="564">
        <v>69970922.040000007</v>
      </c>
      <c r="U51" s="4" t="b">
        <f t="shared" si="8"/>
        <v>1</v>
      </c>
    </row>
    <row r="52" spans="2:21" ht="216">
      <c r="B52" s="110" t="s">
        <v>283</v>
      </c>
      <c r="C52" s="110" t="s">
        <v>346</v>
      </c>
      <c r="D52" s="572">
        <f t="shared" si="1"/>
        <v>0.57587697725418285</v>
      </c>
      <c r="E52" s="223">
        <f t="shared" si="9"/>
        <v>0</v>
      </c>
      <c r="F52" s="223">
        <f t="shared" si="10"/>
        <v>21695279.050000001</v>
      </c>
      <c r="G52" s="223">
        <f t="shared" si="11"/>
        <v>12493811.720000001</v>
      </c>
      <c r="H52" s="223">
        <f t="shared" si="12"/>
        <v>9183801.2699999996</v>
      </c>
      <c r="I52" s="223">
        <f t="shared" si="13"/>
        <v>21677612.990000002</v>
      </c>
      <c r="J52" s="223">
        <f t="shared" si="14"/>
        <v>12493811.720000001</v>
      </c>
      <c r="K52" s="223">
        <f t="shared" si="15"/>
        <v>21677612.990000002</v>
      </c>
      <c r="L52" s="302" t="s">
        <v>409</v>
      </c>
      <c r="M52" s="566" t="s">
        <v>283</v>
      </c>
      <c r="N52" s="564">
        <v>0</v>
      </c>
      <c r="O52" s="564">
        <v>21695279.050000001</v>
      </c>
      <c r="P52" s="564">
        <v>12493811.720000001</v>
      </c>
      <c r="Q52" s="564">
        <v>9183801.2699999996</v>
      </c>
      <c r="R52" s="564">
        <v>21677612.990000002</v>
      </c>
      <c r="S52" s="564">
        <v>12493811.720000001</v>
      </c>
      <c r="T52" s="564">
        <v>21677612.990000002</v>
      </c>
      <c r="U52" s="4" t="b">
        <f t="shared" si="8"/>
        <v>1</v>
      </c>
    </row>
    <row r="53" spans="2:21" ht="43.2">
      <c r="B53" s="110" t="s">
        <v>284</v>
      </c>
      <c r="C53" s="110" t="s">
        <v>347</v>
      </c>
      <c r="D53" s="572">
        <f t="shared" si="1"/>
        <v>0</v>
      </c>
      <c r="E53" s="223">
        <f t="shared" si="9"/>
        <v>0</v>
      </c>
      <c r="F53" s="223">
        <f t="shared" si="10"/>
        <v>15834832.609999999</v>
      </c>
      <c r="G53" s="223">
        <f t="shared" si="11"/>
        <v>0</v>
      </c>
      <c r="H53" s="223">
        <f t="shared" si="12"/>
        <v>15826218.5</v>
      </c>
      <c r="I53" s="223">
        <f t="shared" si="13"/>
        <v>15826218.5</v>
      </c>
      <c r="J53" s="223">
        <f t="shared" si="14"/>
        <v>0</v>
      </c>
      <c r="K53" s="223">
        <f t="shared" si="15"/>
        <v>15826218.5</v>
      </c>
      <c r="L53" s="302" t="s">
        <v>410</v>
      </c>
      <c r="M53" s="566" t="s">
        <v>284</v>
      </c>
      <c r="N53" s="564">
        <v>0</v>
      </c>
      <c r="O53" s="564">
        <v>15834832.609999999</v>
      </c>
      <c r="P53" s="564">
        <v>0</v>
      </c>
      <c r="Q53" s="564">
        <v>15826218.5</v>
      </c>
      <c r="R53" s="564">
        <v>15826218.5</v>
      </c>
      <c r="S53" s="564">
        <v>0</v>
      </c>
      <c r="T53" s="564">
        <v>15826218.5</v>
      </c>
      <c r="U53" s="4" t="b">
        <f t="shared" si="8"/>
        <v>1</v>
      </c>
    </row>
    <row r="54" spans="2:21" ht="43.2">
      <c r="B54" s="110" t="s">
        <v>285</v>
      </c>
      <c r="C54" s="110" t="s">
        <v>348</v>
      </c>
      <c r="D54" s="572">
        <f t="shared" si="1"/>
        <v>0.68656928937500006</v>
      </c>
      <c r="E54" s="223">
        <f t="shared" si="9"/>
        <v>0</v>
      </c>
      <c r="F54" s="223">
        <f t="shared" si="10"/>
        <v>16000000</v>
      </c>
      <c r="G54" s="223">
        <f t="shared" si="11"/>
        <v>10985108.630000001</v>
      </c>
      <c r="H54" s="223">
        <f t="shared" si="12"/>
        <v>5003619.45</v>
      </c>
      <c r="I54" s="223">
        <f t="shared" si="13"/>
        <v>15988728.080000002</v>
      </c>
      <c r="J54" s="223">
        <f t="shared" si="14"/>
        <v>10985108.630000001</v>
      </c>
      <c r="K54" s="223">
        <f t="shared" si="15"/>
        <v>15988728.080000002</v>
      </c>
      <c r="L54" s="302" t="s">
        <v>411</v>
      </c>
      <c r="M54" s="566" t="s">
        <v>285</v>
      </c>
      <c r="N54" s="564">
        <v>0</v>
      </c>
      <c r="O54" s="564">
        <v>16000000</v>
      </c>
      <c r="P54" s="564">
        <v>10985108.630000001</v>
      </c>
      <c r="Q54" s="564">
        <v>5003619.45</v>
      </c>
      <c r="R54" s="564">
        <v>15988728.080000002</v>
      </c>
      <c r="S54" s="564">
        <v>10985108.630000001</v>
      </c>
      <c r="T54" s="564">
        <v>15988728.080000002</v>
      </c>
      <c r="U54" s="4" t="b">
        <f t="shared" si="8"/>
        <v>1</v>
      </c>
    </row>
    <row r="55" spans="2:21" ht="97.2">
      <c r="B55" s="110" t="s">
        <v>286</v>
      </c>
      <c r="C55" s="110" t="s">
        <v>349</v>
      </c>
      <c r="D55" s="572">
        <f t="shared" si="1"/>
        <v>0.90277761999999995</v>
      </c>
      <c r="E55" s="223">
        <f t="shared" si="9"/>
        <v>0</v>
      </c>
      <c r="F55" s="223">
        <f t="shared" si="10"/>
        <v>5000000</v>
      </c>
      <c r="G55" s="223">
        <f t="shared" si="11"/>
        <v>4513888.0999999996</v>
      </c>
      <c r="H55" s="223">
        <f t="shared" si="12"/>
        <v>483111.08</v>
      </c>
      <c r="I55" s="223">
        <f t="shared" si="13"/>
        <v>4996999.18</v>
      </c>
      <c r="J55" s="223">
        <f t="shared" si="14"/>
        <v>4513888.0999999996</v>
      </c>
      <c r="K55" s="223">
        <f t="shared" si="15"/>
        <v>4996999.18</v>
      </c>
      <c r="L55" s="302" t="s">
        <v>412</v>
      </c>
      <c r="M55" s="566" t="s">
        <v>286</v>
      </c>
      <c r="N55" s="564">
        <v>0</v>
      </c>
      <c r="O55" s="564">
        <v>5000000</v>
      </c>
      <c r="P55" s="564">
        <v>4513888.0999999996</v>
      </c>
      <c r="Q55" s="564">
        <v>483111.08</v>
      </c>
      <c r="R55" s="564">
        <v>4996999.18</v>
      </c>
      <c r="S55" s="564">
        <v>4513888.0999999996</v>
      </c>
      <c r="T55" s="564">
        <v>4996999.18</v>
      </c>
      <c r="U55" s="4" t="b">
        <f t="shared" si="8"/>
        <v>1</v>
      </c>
    </row>
    <row r="56" spans="2:21" ht="129.6">
      <c r="B56" s="110" t="s">
        <v>287</v>
      </c>
      <c r="C56" s="110" t="s">
        <v>350</v>
      </c>
      <c r="D56" s="572">
        <f t="shared" si="1"/>
        <v>0.60955182499999994</v>
      </c>
      <c r="E56" s="223">
        <f t="shared" si="9"/>
        <v>0</v>
      </c>
      <c r="F56" s="223">
        <f t="shared" si="10"/>
        <v>1200000</v>
      </c>
      <c r="G56" s="223">
        <f t="shared" si="11"/>
        <v>731462.19</v>
      </c>
      <c r="H56" s="223">
        <f t="shared" si="12"/>
        <v>468537.81</v>
      </c>
      <c r="I56" s="223">
        <f t="shared" si="13"/>
        <v>1200000</v>
      </c>
      <c r="J56" s="223">
        <f t="shared" si="14"/>
        <v>731462.19</v>
      </c>
      <c r="K56" s="223">
        <f t="shared" si="15"/>
        <v>1200000</v>
      </c>
      <c r="L56" s="302" t="s">
        <v>413</v>
      </c>
      <c r="M56" s="566" t="s">
        <v>287</v>
      </c>
      <c r="N56" s="564">
        <v>0</v>
      </c>
      <c r="O56" s="564">
        <v>1200000</v>
      </c>
      <c r="P56" s="564">
        <v>731462.19</v>
      </c>
      <c r="Q56" s="564">
        <v>468537.81</v>
      </c>
      <c r="R56" s="564">
        <v>1200000</v>
      </c>
      <c r="S56" s="564">
        <v>731462.19</v>
      </c>
      <c r="T56" s="564">
        <v>1200000</v>
      </c>
      <c r="U56" s="4" t="b">
        <f t="shared" si="8"/>
        <v>1</v>
      </c>
    </row>
    <row r="57" spans="2:21" ht="129.6">
      <c r="B57" s="110" t="s">
        <v>288</v>
      </c>
      <c r="C57" s="110" t="s">
        <v>351</v>
      </c>
      <c r="D57" s="572">
        <f t="shared" si="1"/>
        <v>0.6038176374886649</v>
      </c>
      <c r="E57" s="223">
        <f t="shared" si="9"/>
        <v>0</v>
      </c>
      <c r="F57" s="223">
        <f t="shared" si="10"/>
        <v>1499760</v>
      </c>
      <c r="G57" s="223">
        <f t="shared" si="11"/>
        <v>905581.54</v>
      </c>
      <c r="H57" s="223">
        <f t="shared" si="12"/>
        <v>594178.46</v>
      </c>
      <c r="I57" s="223">
        <f t="shared" si="13"/>
        <v>1499760</v>
      </c>
      <c r="J57" s="223">
        <f t="shared" si="14"/>
        <v>905581.54</v>
      </c>
      <c r="K57" s="223">
        <f t="shared" si="15"/>
        <v>1499760</v>
      </c>
      <c r="L57" s="302" t="s">
        <v>414</v>
      </c>
      <c r="M57" s="566" t="s">
        <v>288</v>
      </c>
      <c r="N57" s="564">
        <v>0</v>
      </c>
      <c r="O57" s="564">
        <v>1499760</v>
      </c>
      <c r="P57" s="564">
        <v>905581.54</v>
      </c>
      <c r="Q57" s="564">
        <v>594178.46</v>
      </c>
      <c r="R57" s="564">
        <v>1499760</v>
      </c>
      <c r="S57" s="564">
        <v>905581.54</v>
      </c>
      <c r="T57" s="564">
        <v>1499760</v>
      </c>
      <c r="U57" s="4" t="b">
        <f t="shared" si="8"/>
        <v>1</v>
      </c>
    </row>
    <row r="58" spans="2:21" ht="129.6">
      <c r="B58" s="110" t="s">
        <v>289</v>
      </c>
      <c r="C58" s="110" t="s">
        <v>352</v>
      </c>
      <c r="D58" s="572">
        <f t="shared" si="1"/>
        <v>0.67749993333333336</v>
      </c>
      <c r="E58" s="223">
        <f t="shared" si="9"/>
        <v>0</v>
      </c>
      <c r="F58" s="223">
        <f t="shared" si="10"/>
        <v>300000</v>
      </c>
      <c r="G58" s="223">
        <f t="shared" si="11"/>
        <v>203249.98</v>
      </c>
      <c r="H58" s="223">
        <f t="shared" si="12"/>
        <v>96750.02</v>
      </c>
      <c r="I58" s="223">
        <f t="shared" si="13"/>
        <v>300000</v>
      </c>
      <c r="J58" s="223">
        <f t="shared" si="14"/>
        <v>203249.98</v>
      </c>
      <c r="K58" s="223">
        <f t="shared" si="15"/>
        <v>300000</v>
      </c>
      <c r="L58" s="302" t="s">
        <v>415</v>
      </c>
      <c r="M58" s="566" t="s">
        <v>289</v>
      </c>
      <c r="N58" s="564">
        <v>0</v>
      </c>
      <c r="O58" s="564">
        <v>300000</v>
      </c>
      <c r="P58" s="564">
        <v>203249.98</v>
      </c>
      <c r="Q58" s="564">
        <v>96750.02</v>
      </c>
      <c r="R58" s="564">
        <v>300000</v>
      </c>
      <c r="S58" s="564">
        <v>203249.98</v>
      </c>
      <c r="T58" s="564">
        <v>300000</v>
      </c>
      <c r="U58" s="4" t="b">
        <f t="shared" si="8"/>
        <v>1</v>
      </c>
    </row>
    <row r="59" spans="2:21" ht="140.4">
      <c r="B59" s="110" t="s">
        <v>290</v>
      </c>
      <c r="C59" s="110" t="s">
        <v>353</v>
      </c>
      <c r="D59" s="572">
        <f t="shared" si="1"/>
        <v>0.9999997090099052</v>
      </c>
      <c r="E59" s="223">
        <f t="shared" si="9"/>
        <v>0</v>
      </c>
      <c r="F59" s="223">
        <f t="shared" si="10"/>
        <v>4158217.14</v>
      </c>
      <c r="G59" s="223">
        <f t="shared" si="11"/>
        <v>4158215.93</v>
      </c>
      <c r="H59" s="223">
        <f t="shared" si="12"/>
        <v>1.21</v>
      </c>
      <c r="I59" s="223">
        <f t="shared" si="13"/>
        <v>4158217.14</v>
      </c>
      <c r="J59" s="223">
        <f t="shared" si="14"/>
        <v>4158215.93</v>
      </c>
      <c r="K59" s="223">
        <f t="shared" si="15"/>
        <v>4158217.14</v>
      </c>
      <c r="L59" s="302" t="s">
        <v>416</v>
      </c>
      <c r="M59" s="566" t="s">
        <v>290</v>
      </c>
      <c r="N59" s="564">
        <v>0</v>
      </c>
      <c r="O59" s="564">
        <v>4158217.14</v>
      </c>
      <c r="P59" s="564">
        <v>4158215.93</v>
      </c>
      <c r="Q59" s="564">
        <v>1.21</v>
      </c>
      <c r="R59" s="564">
        <v>4158217.14</v>
      </c>
      <c r="S59" s="564">
        <v>4158215.93</v>
      </c>
      <c r="T59" s="564">
        <v>4158217.14</v>
      </c>
      <c r="U59" s="4" t="b">
        <f t="shared" si="8"/>
        <v>1</v>
      </c>
    </row>
    <row r="60" spans="2:21" ht="129.6">
      <c r="B60" s="110" t="s">
        <v>291</v>
      </c>
      <c r="C60" s="110" t="s">
        <v>354</v>
      </c>
      <c r="D60" s="572">
        <f t="shared" si="1"/>
        <v>0.92744523137139367</v>
      </c>
      <c r="E60" s="223">
        <f t="shared" si="9"/>
        <v>0</v>
      </c>
      <c r="F60" s="223">
        <f t="shared" si="10"/>
        <v>5525906.1200000001</v>
      </c>
      <c r="G60" s="223">
        <f t="shared" si="11"/>
        <v>5124975.28</v>
      </c>
      <c r="H60" s="223">
        <f t="shared" si="12"/>
        <v>400930.84</v>
      </c>
      <c r="I60" s="223">
        <f t="shared" si="13"/>
        <v>5525906.1200000001</v>
      </c>
      <c r="J60" s="223">
        <f t="shared" si="14"/>
        <v>5124975.28</v>
      </c>
      <c r="K60" s="223">
        <f t="shared" si="15"/>
        <v>5525906.1200000001</v>
      </c>
      <c r="L60" s="302" t="s">
        <v>417</v>
      </c>
      <c r="M60" s="566" t="s">
        <v>291</v>
      </c>
      <c r="N60" s="564">
        <v>0</v>
      </c>
      <c r="O60" s="564">
        <v>5525906.1200000001</v>
      </c>
      <c r="P60" s="564">
        <v>5124975.28</v>
      </c>
      <c r="Q60" s="564">
        <v>400930.84</v>
      </c>
      <c r="R60" s="564">
        <v>5525906.1200000001</v>
      </c>
      <c r="S60" s="564">
        <v>5124975.28</v>
      </c>
      <c r="T60" s="564">
        <v>5525906.1200000001</v>
      </c>
      <c r="U60" s="4" t="b">
        <f t="shared" si="8"/>
        <v>1</v>
      </c>
    </row>
    <row r="61" spans="2:21" ht="75.599999999999994">
      <c r="B61" s="110" t="s">
        <v>292</v>
      </c>
      <c r="C61" s="110" t="s">
        <v>355</v>
      </c>
      <c r="D61" s="572">
        <f t="shared" si="1"/>
        <v>0.91716583857442346</v>
      </c>
      <c r="E61" s="223">
        <f t="shared" si="9"/>
        <v>0</v>
      </c>
      <c r="F61" s="223">
        <f t="shared" si="10"/>
        <v>4770000</v>
      </c>
      <c r="G61" s="223">
        <f t="shared" si="11"/>
        <v>4374881.05</v>
      </c>
      <c r="H61" s="223">
        <f t="shared" si="12"/>
        <v>395118.95</v>
      </c>
      <c r="I61" s="223">
        <f t="shared" si="13"/>
        <v>4770000</v>
      </c>
      <c r="J61" s="223">
        <f t="shared" si="14"/>
        <v>4374881.05</v>
      </c>
      <c r="K61" s="223">
        <f t="shared" si="15"/>
        <v>4770000</v>
      </c>
      <c r="L61" s="302" t="s">
        <v>418</v>
      </c>
      <c r="M61" s="566" t="s">
        <v>292</v>
      </c>
      <c r="N61" s="564">
        <v>0</v>
      </c>
      <c r="O61" s="564">
        <v>4770000</v>
      </c>
      <c r="P61" s="564">
        <v>4374881.05</v>
      </c>
      <c r="Q61" s="564">
        <v>395118.95</v>
      </c>
      <c r="R61" s="564">
        <v>4770000</v>
      </c>
      <c r="S61" s="564">
        <v>4374881.05</v>
      </c>
      <c r="T61" s="564">
        <v>4770000</v>
      </c>
      <c r="U61" s="4" t="b">
        <f t="shared" si="8"/>
        <v>1</v>
      </c>
    </row>
    <row r="62" spans="2:21" ht="64.8">
      <c r="B62" s="110" t="s">
        <v>293</v>
      </c>
      <c r="C62" s="110" t="s">
        <v>356</v>
      </c>
      <c r="D62" s="572">
        <f t="shared" si="1"/>
        <v>0.2908643490566038</v>
      </c>
      <c r="E62" s="223">
        <f t="shared" si="9"/>
        <v>0</v>
      </c>
      <c r="F62" s="223">
        <f t="shared" si="10"/>
        <v>2120000</v>
      </c>
      <c r="G62" s="223">
        <f t="shared" si="11"/>
        <v>616632.42000000004</v>
      </c>
      <c r="H62" s="223">
        <f t="shared" si="12"/>
        <v>1503367.58</v>
      </c>
      <c r="I62" s="223">
        <f t="shared" si="13"/>
        <v>2120000</v>
      </c>
      <c r="J62" s="223">
        <f t="shared" si="14"/>
        <v>616632.42000000004</v>
      </c>
      <c r="K62" s="223">
        <f t="shared" si="15"/>
        <v>2120000</v>
      </c>
      <c r="L62" s="302" t="s">
        <v>419</v>
      </c>
      <c r="M62" s="566" t="s">
        <v>293</v>
      </c>
      <c r="N62" s="564">
        <v>0</v>
      </c>
      <c r="O62" s="564">
        <v>2120000</v>
      </c>
      <c r="P62" s="564">
        <v>616632.42000000004</v>
      </c>
      <c r="Q62" s="564">
        <v>1503367.58</v>
      </c>
      <c r="R62" s="564">
        <v>2120000</v>
      </c>
      <c r="S62" s="564">
        <v>616632.42000000004</v>
      </c>
      <c r="T62" s="564">
        <v>2120000</v>
      </c>
      <c r="U62" s="4" t="b">
        <f t="shared" si="8"/>
        <v>1</v>
      </c>
    </row>
    <row r="63" spans="2:21" ht="64.8">
      <c r="B63" s="110" t="s">
        <v>294</v>
      </c>
      <c r="C63" s="110" t="s">
        <v>357</v>
      </c>
      <c r="D63" s="572">
        <f t="shared" si="1"/>
        <v>0.99431404488685993</v>
      </c>
      <c r="E63" s="223">
        <f t="shared" si="9"/>
        <v>0</v>
      </c>
      <c r="F63" s="223">
        <f t="shared" si="10"/>
        <v>2986513.2</v>
      </c>
      <c r="G63" s="223">
        <f t="shared" si="11"/>
        <v>2969532.02</v>
      </c>
      <c r="H63" s="223">
        <f t="shared" si="12"/>
        <v>16981.18</v>
      </c>
      <c r="I63" s="223">
        <f t="shared" si="13"/>
        <v>2986513.2</v>
      </c>
      <c r="J63" s="223">
        <f t="shared" si="14"/>
        <v>2969532.02</v>
      </c>
      <c r="K63" s="223">
        <f t="shared" si="15"/>
        <v>2986513.2</v>
      </c>
      <c r="L63" s="302" t="s">
        <v>420</v>
      </c>
      <c r="M63" s="566" t="s">
        <v>294</v>
      </c>
      <c r="N63" s="564">
        <v>0</v>
      </c>
      <c r="O63" s="564">
        <v>2986513.2</v>
      </c>
      <c r="P63" s="564">
        <v>2969532.02</v>
      </c>
      <c r="Q63" s="564">
        <v>16981.18</v>
      </c>
      <c r="R63" s="564">
        <v>2986513.2</v>
      </c>
      <c r="S63" s="564">
        <v>2969532.02</v>
      </c>
      <c r="T63" s="564">
        <v>2986513.2</v>
      </c>
      <c r="U63" s="4" t="b">
        <f t="shared" si="8"/>
        <v>1</v>
      </c>
    </row>
    <row r="64" spans="2:21" ht="43.2">
      <c r="B64" s="110" t="s">
        <v>295</v>
      </c>
      <c r="C64" s="110" t="s">
        <v>358</v>
      </c>
      <c r="D64" s="572">
        <f t="shared" si="1"/>
        <v>0</v>
      </c>
      <c r="E64" s="223">
        <f t="shared" si="9"/>
        <v>0</v>
      </c>
      <c r="F64" s="223">
        <f t="shared" si="10"/>
        <v>2000000</v>
      </c>
      <c r="G64" s="223">
        <f t="shared" si="11"/>
        <v>0</v>
      </c>
      <c r="H64" s="223">
        <f t="shared" si="12"/>
        <v>2000000</v>
      </c>
      <c r="I64" s="223">
        <f t="shared" si="13"/>
        <v>2000000</v>
      </c>
      <c r="J64" s="223">
        <f t="shared" si="14"/>
        <v>0</v>
      </c>
      <c r="K64" s="223">
        <f t="shared" si="15"/>
        <v>2000000</v>
      </c>
      <c r="L64" s="302" t="s">
        <v>421</v>
      </c>
      <c r="M64" s="566" t="s">
        <v>295</v>
      </c>
      <c r="N64" s="564">
        <v>0</v>
      </c>
      <c r="O64" s="564">
        <v>2000000</v>
      </c>
      <c r="P64" s="564">
        <v>0</v>
      </c>
      <c r="Q64" s="564">
        <v>2000000</v>
      </c>
      <c r="R64" s="564">
        <v>2000000</v>
      </c>
      <c r="S64" s="564">
        <v>0</v>
      </c>
      <c r="T64" s="564">
        <v>2000000</v>
      </c>
      <c r="U64" s="4" t="b">
        <f t="shared" si="8"/>
        <v>1</v>
      </c>
    </row>
    <row r="65" spans="1:21" ht="75.599999999999994">
      <c r="B65" s="110" t="s">
        <v>296</v>
      </c>
      <c r="C65" s="110" t="s">
        <v>359</v>
      </c>
      <c r="D65" s="572">
        <f t="shared" si="1"/>
        <v>0.89082968718383082</v>
      </c>
      <c r="E65" s="223">
        <f t="shared" si="9"/>
        <v>0</v>
      </c>
      <c r="F65" s="223">
        <f t="shared" si="10"/>
        <v>5425399.2199999997</v>
      </c>
      <c r="G65" s="223">
        <f t="shared" si="11"/>
        <v>4833106.6899999995</v>
      </c>
      <c r="H65" s="223">
        <f t="shared" si="12"/>
        <v>592292.53</v>
      </c>
      <c r="I65" s="223">
        <f t="shared" si="13"/>
        <v>5425399.2199999997</v>
      </c>
      <c r="J65" s="223">
        <f t="shared" si="14"/>
        <v>4833106.6899999995</v>
      </c>
      <c r="K65" s="223">
        <f t="shared" si="15"/>
        <v>5425399.2199999997</v>
      </c>
      <c r="L65" s="302" t="s">
        <v>422</v>
      </c>
      <c r="M65" s="566" t="s">
        <v>296</v>
      </c>
      <c r="N65" s="564">
        <v>0</v>
      </c>
      <c r="O65" s="564">
        <v>5425399.2199999997</v>
      </c>
      <c r="P65" s="564">
        <v>4833106.6899999995</v>
      </c>
      <c r="Q65" s="564">
        <v>592292.53</v>
      </c>
      <c r="R65" s="564">
        <v>5425399.2199999997</v>
      </c>
      <c r="S65" s="564">
        <v>4833106.6899999995</v>
      </c>
      <c r="T65" s="564">
        <v>5425399.2199999997</v>
      </c>
      <c r="U65" s="4" t="b">
        <f t="shared" si="8"/>
        <v>1</v>
      </c>
    </row>
    <row r="66" spans="1:21" ht="64.8">
      <c r="B66" s="110" t="s">
        <v>297</v>
      </c>
      <c r="C66" s="110" t="s">
        <v>360</v>
      </c>
      <c r="D66" s="572">
        <f t="shared" si="1"/>
        <v>4.326425930776389E-2</v>
      </c>
      <c r="E66" s="223">
        <f t="shared" si="9"/>
        <v>0</v>
      </c>
      <c r="F66" s="223">
        <f t="shared" si="10"/>
        <v>1999121.94</v>
      </c>
      <c r="G66" s="223">
        <f t="shared" si="11"/>
        <v>86490.53</v>
      </c>
      <c r="H66" s="223">
        <f t="shared" si="12"/>
        <v>1912631.41</v>
      </c>
      <c r="I66" s="223">
        <f t="shared" si="13"/>
        <v>1999121.94</v>
      </c>
      <c r="J66" s="223">
        <f t="shared" si="14"/>
        <v>86490.53</v>
      </c>
      <c r="K66" s="223">
        <f t="shared" si="15"/>
        <v>1999121.94</v>
      </c>
      <c r="L66" s="302" t="s">
        <v>423</v>
      </c>
      <c r="M66" s="566" t="s">
        <v>297</v>
      </c>
      <c r="N66" s="564">
        <v>0</v>
      </c>
      <c r="O66" s="564">
        <v>1999121.94</v>
      </c>
      <c r="P66" s="564">
        <v>86490.53</v>
      </c>
      <c r="Q66" s="564">
        <v>1912631.41</v>
      </c>
      <c r="R66" s="564">
        <v>1999121.94</v>
      </c>
      <c r="S66" s="564">
        <v>86490.53</v>
      </c>
      <c r="T66" s="564">
        <v>1999121.94</v>
      </c>
      <c r="U66" s="4" t="b">
        <f t="shared" si="8"/>
        <v>1</v>
      </c>
    </row>
    <row r="67" spans="1:21" ht="97.2">
      <c r="B67" s="110" t="s">
        <v>298</v>
      </c>
      <c r="C67" s="110" t="s">
        <v>361</v>
      </c>
      <c r="D67" s="572">
        <f t="shared" si="1"/>
        <v>0.58894282572814727</v>
      </c>
      <c r="E67" s="223">
        <f t="shared" si="9"/>
        <v>0</v>
      </c>
      <c r="F67" s="223">
        <f t="shared" si="10"/>
        <v>6559911.4400000004</v>
      </c>
      <c r="G67" s="223">
        <f t="shared" si="11"/>
        <v>3863412.78</v>
      </c>
      <c r="H67" s="223">
        <f t="shared" si="12"/>
        <v>2696498.66</v>
      </c>
      <c r="I67" s="223">
        <f t="shared" si="13"/>
        <v>6559911.4399999995</v>
      </c>
      <c r="J67" s="223">
        <f t="shared" si="14"/>
        <v>3863412.78</v>
      </c>
      <c r="K67" s="223">
        <f t="shared" si="15"/>
        <v>6559911.4399999995</v>
      </c>
      <c r="L67" s="302" t="s">
        <v>424</v>
      </c>
      <c r="M67" s="566" t="s">
        <v>298</v>
      </c>
      <c r="N67" s="564">
        <v>0</v>
      </c>
      <c r="O67" s="564">
        <v>6559911.4400000004</v>
      </c>
      <c r="P67" s="564">
        <v>3863412.78</v>
      </c>
      <c r="Q67" s="564">
        <v>2696498.66</v>
      </c>
      <c r="R67" s="564">
        <v>6559911.4399999995</v>
      </c>
      <c r="S67" s="564">
        <v>3863412.78</v>
      </c>
      <c r="T67" s="564">
        <v>6559911.4399999995</v>
      </c>
      <c r="U67" s="4" t="b">
        <f t="shared" si="8"/>
        <v>1</v>
      </c>
    </row>
    <row r="68" spans="1:21" ht="75.599999999999994">
      <c r="B68" s="110" t="s">
        <v>299</v>
      </c>
      <c r="C68" s="110" t="s">
        <v>362</v>
      </c>
      <c r="D68" s="572">
        <f t="shared" si="1"/>
        <v>0.98279284160251845</v>
      </c>
      <c r="E68" s="223">
        <f t="shared" si="9"/>
        <v>0</v>
      </c>
      <c r="F68" s="223">
        <f t="shared" si="10"/>
        <v>2467164.48</v>
      </c>
      <c r="G68" s="223">
        <f t="shared" si="11"/>
        <v>2424711.59</v>
      </c>
      <c r="H68" s="223">
        <f t="shared" si="12"/>
        <v>42452.89</v>
      </c>
      <c r="I68" s="223">
        <f t="shared" si="13"/>
        <v>2467164.48</v>
      </c>
      <c r="J68" s="223">
        <f t="shared" si="14"/>
        <v>2424711.59</v>
      </c>
      <c r="K68" s="223">
        <f t="shared" si="15"/>
        <v>2467164.48</v>
      </c>
      <c r="L68" s="302" t="s">
        <v>425</v>
      </c>
      <c r="M68" s="566" t="s">
        <v>299</v>
      </c>
      <c r="N68" s="564">
        <v>0</v>
      </c>
      <c r="O68" s="564">
        <v>2467164.48</v>
      </c>
      <c r="P68" s="564">
        <v>2424711.59</v>
      </c>
      <c r="Q68" s="564">
        <v>42452.89</v>
      </c>
      <c r="R68" s="564">
        <v>2467164.48</v>
      </c>
      <c r="S68" s="564">
        <v>2424711.59</v>
      </c>
      <c r="T68" s="564">
        <v>2467164.48</v>
      </c>
      <c r="U68" s="4" t="b">
        <f t="shared" si="8"/>
        <v>1</v>
      </c>
    </row>
    <row r="69" spans="1:21" ht="64.8">
      <c r="B69" s="110" t="s">
        <v>300</v>
      </c>
      <c r="C69" s="110" t="s">
        <v>363</v>
      </c>
      <c r="D69" s="572">
        <f t="shared" si="1"/>
        <v>0.17591733539762819</v>
      </c>
      <c r="E69" s="223">
        <f t="shared" si="9"/>
        <v>0</v>
      </c>
      <c r="F69" s="223">
        <f t="shared" si="10"/>
        <v>2994016.7</v>
      </c>
      <c r="G69" s="223">
        <f t="shared" si="11"/>
        <v>526699.43999999994</v>
      </c>
      <c r="H69" s="223">
        <f t="shared" si="12"/>
        <v>2467317.2599999998</v>
      </c>
      <c r="I69" s="223">
        <f t="shared" si="13"/>
        <v>2994016.6999999997</v>
      </c>
      <c r="J69" s="223">
        <f t="shared" si="14"/>
        <v>526699.43999999994</v>
      </c>
      <c r="K69" s="223">
        <f t="shared" si="15"/>
        <v>2994016.6999999997</v>
      </c>
      <c r="L69" s="302" t="s">
        <v>426</v>
      </c>
      <c r="M69" s="566" t="s">
        <v>300</v>
      </c>
      <c r="N69" s="564">
        <v>0</v>
      </c>
      <c r="O69" s="564">
        <v>2994016.7</v>
      </c>
      <c r="P69" s="564">
        <v>526699.43999999994</v>
      </c>
      <c r="Q69" s="564">
        <v>2467317.2599999998</v>
      </c>
      <c r="R69" s="564">
        <v>2994016.6999999997</v>
      </c>
      <c r="S69" s="564">
        <v>526699.43999999994</v>
      </c>
      <c r="T69" s="564">
        <v>2994016.6999999997</v>
      </c>
      <c r="U69" s="4" t="b">
        <f t="shared" si="8"/>
        <v>1</v>
      </c>
    </row>
    <row r="70" spans="1:21" ht="75.599999999999994">
      <c r="B70" s="110" t="s">
        <v>301</v>
      </c>
      <c r="C70" s="110" t="s">
        <v>364</v>
      </c>
      <c r="D70" s="572">
        <f t="shared" si="1"/>
        <v>0</v>
      </c>
      <c r="E70" s="223">
        <f t="shared" si="9"/>
        <v>0</v>
      </c>
      <c r="F70" s="223">
        <f t="shared" si="10"/>
        <v>4884021.4400000004</v>
      </c>
      <c r="G70" s="223">
        <f t="shared" si="11"/>
        <v>0</v>
      </c>
      <c r="H70" s="223">
        <f t="shared" si="12"/>
        <v>4884021.4400000004</v>
      </c>
      <c r="I70" s="223">
        <f t="shared" si="13"/>
        <v>4884021.4400000004</v>
      </c>
      <c r="J70" s="223">
        <f t="shared" si="14"/>
        <v>0</v>
      </c>
      <c r="K70" s="223">
        <f t="shared" si="15"/>
        <v>4884021.4400000004</v>
      </c>
      <c r="L70" s="302" t="s">
        <v>427</v>
      </c>
      <c r="M70" s="566" t="s">
        <v>301</v>
      </c>
      <c r="N70" s="564">
        <v>0</v>
      </c>
      <c r="O70" s="564">
        <v>4884021.4400000004</v>
      </c>
      <c r="P70" s="564">
        <v>0</v>
      </c>
      <c r="Q70" s="564">
        <v>4884021.4400000004</v>
      </c>
      <c r="R70" s="564">
        <v>4884021.4400000004</v>
      </c>
      <c r="S70" s="564">
        <v>0</v>
      </c>
      <c r="T70" s="564">
        <v>4884021.4400000004</v>
      </c>
      <c r="U70" s="4" t="b">
        <f t="shared" si="8"/>
        <v>1</v>
      </c>
    </row>
    <row r="71" spans="1:21" ht="97.2">
      <c r="A71" s="54"/>
      <c r="B71" s="110" t="s">
        <v>302</v>
      </c>
      <c r="C71" s="110" t="s">
        <v>365</v>
      </c>
      <c r="D71" s="572">
        <f t="shared" si="1"/>
        <v>0.3058966101555522</v>
      </c>
      <c r="E71" s="223">
        <f t="shared" si="9"/>
        <v>0</v>
      </c>
      <c r="F71" s="223">
        <f t="shared" si="10"/>
        <v>1073660.77</v>
      </c>
      <c r="G71" s="223">
        <f t="shared" si="11"/>
        <v>328429.19</v>
      </c>
      <c r="H71" s="223">
        <f t="shared" si="12"/>
        <v>745231.58</v>
      </c>
      <c r="I71" s="223">
        <f t="shared" si="13"/>
        <v>1073660.77</v>
      </c>
      <c r="J71" s="223">
        <f t="shared" si="14"/>
        <v>328429.19</v>
      </c>
      <c r="K71" s="223">
        <f t="shared" si="15"/>
        <v>1073660.77</v>
      </c>
      <c r="L71" s="302" t="s">
        <v>428</v>
      </c>
      <c r="M71" s="566" t="s">
        <v>302</v>
      </c>
      <c r="N71" s="564">
        <v>0</v>
      </c>
      <c r="O71" s="564">
        <v>1073660.77</v>
      </c>
      <c r="P71" s="564">
        <v>328429.19</v>
      </c>
      <c r="Q71" s="564">
        <v>745231.58</v>
      </c>
      <c r="R71" s="564">
        <v>1073660.77</v>
      </c>
      <c r="S71" s="564">
        <v>328429.19</v>
      </c>
      <c r="T71" s="564">
        <v>1073660.77</v>
      </c>
      <c r="U71" s="4" t="b">
        <f t="shared" si="8"/>
        <v>1</v>
      </c>
    </row>
    <row r="72" spans="1:21" ht="15" customHeight="1">
      <c r="A72" s="303"/>
      <c r="B72" s="293" t="s">
        <v>120</v>
      </c>
      <c r="C72" s="304"/>
      <c r="D72" s="573"/>
      <c r="E72" s="305">
        <f>SUM(E9:E71)</f>
        <v>519883736</v>
      </c>
      <c r="F72" s="305">
        <f>SUM(F9:F71)</f>
        <v>513337677.26000005</v>
      </c>
      <c r="G72" s="305">
        <f t="shared" ref="G72:K72" si="16">SUM(G9:G71)</f>
        <v>307706757.45000005</v>
      </c>
      <c r="H72" s="305">
        <f t="shared" si="16"/>
        <v>204133955.34</v>
      </c>
      <c r="I72" s="305">
        <f t="shared" si="16"/>
        <v>511840712.79000002</v>
      </c>
      <c r="J72" s="305">
        <f t="shared" si="16"/>
        <v>307706757.45000005</v>
      </c>
      <c r="K72" s="305">
        <f t="shared" si="16"/>
        <v>511840712.79000002</v>
      </c>
      <c r="L72" s="306"/>
      <c r="N72" s="567">
        <f>SUM(N9:N71)</f>
        <v>519883736</v>
      </c>
      <c r="O72" s="567">
        <f t="shared" ref="O72:T72" si="17">SUM(O9:O71)</f>
        <v>513337677.26000005</v>
      </c>
      <c r="P72" s="567">
        <f t="shared" si="17"/>
        <v>307706757.45000005</v>
      </c>
      <c r="Q72" s="567">
        <f t="shared" si="17"/>
        <v>204133955.34</v>
      </c>
      <c r="R72" s="567">
        <f t="shared" si="17"/>
        <v>511840712.79000002</v>
      </c>
      <c r="S72" s="567">
        <f t="shared" si="17"/>
        <v>307706757.45000005</v>
      </c>
      <c r="T72" s="567">
        <f t="shared" si="17"/>
        <v>511840712.79000002</v>
      </c>
    </row>
    <row r="73" spans="1:21">
      <c r="E73" s="299"/>
      <c r="F73" s="299"/>
      <c r="G73" s="299"/>
      <c r="H73" s="299"/>
      <c r="I73" s="299"/>
      <c r="J73" s="299"/>
      <c r="K73" s="299"/>
    </row>
    <row r="74" spans="1:21">
      <c r="E74" s="300"/>
      <c r="F74" s="300"/>
      <c r="G74" s="300"/>
      <c r="H74" s="300"/>
      <c r="I74" s="300"/>
      <c r="J74" s="300"/>
      <c r="K74" s="300"/>
    </row>
  </sheetData>
  <autoFilter ref="M8:U8" xr:uid="{00000000-0001-0000-1C00-000000000000}"/>
  <mergeCells count="10">
    <mergeCell ref="B2:L2"/>
    <mergeCell ref="B7:B8"/>
    <mergeCell ref="C7:C8"/>
    <mergeCell ref="D7:D8"/>
    <mergeCell ref="L7:L8"/>
    <mergeCell ref="B4:C4"/>
    <mergeCell ref="B5:C5"/>
    <mergeCell ref="E7:K7"/>
    <mergeCell ref="D4:M4"/>
    <mergeCell ref="D5:M5"/>
  </mergeCells>
  <printOptions horizontalCentered="1"/>
  <pageMargins left="0.39370078740157483" right="0.39370078740157483" top="1.3779527559055118" bottom="0.86614173228346458" header="0.39370078740157483" footer="0.59055118110236227"/>
  <pageSetup scale="55" fitToHeight="0" orientation="landscape" r:id="rId1"/>
  <headerFooter scaleWithDoc="0">
    <oddHeader>&amp;L&amp;G&amp;R
&amp;G</oddHeader>
    <oddFooter>&amp;R&amp;G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B1:G24"/>
  <sheetViews>
    <sheetView showGridLines="0" view="pageBreakPreview" topLeftCell="A7" zoomScaleNormal="90" zoomScaleSheetLayoutView="100" workbookViewId="0">
      <selection activeCell="H17" sqref="H17"/>
    </sheetView>
  </sheetViews>
  <sheetFormatPr baseColWidth="10" defaultColWidth="11.44140625" defaultRowHeight="13.8"/>
  <cols>
    <col min="1" max="1" width="0.88671875" style="50" customWidth="1"/>
    <col min="2" max="5" width="24.44140625" style="50" customWidth="1"/>
    <col min="6" max="6" width="36.88671875" style="50" customWidth="1"/>
    <col min="7" max="7" width="24.88671875" style="50" customWidth="1"/>
    <col min="8" max="8" width="20.6640625" style="50" customWidth="1"/>
    <col min="9" max="16384" width="11.44140625" style="50"/>
  </cols>
  <sheetData>
    <row r="1" spans="2:7" ht="14.4" customHeight="1"/>
    <row r="2" spans="2:7" ht="27" customHeight="1">
      <c r="B2" s="500" t="s">
        <v>75</v>
      </c>
      <c r="C2" s="500"/>
      <c r="D2" s="500"/>
      <c r="E2" s="500"/>
      <c r="F2" s="500"/>
      <c r="G2" s="500"/>
    </row>
    <row r="3" spans="2:7" ht="3" customHeight="1">
      <c r="B3" s="64"/>
      <c r="C3" s="64"/>
      <c r="D3" s="64"/>
      <c r="E3" s="64"/>
      <c r="F3" s="64"/>
      <c r="G3" s="64"/>
    </row>
    <row r="4" spans="2:7" ht="17.25" customHeight="1">
      <c r="B4" s="469" t="s">
        <v>76</v>
      </c>
      <c r="C4" s="469"/>
      <c r="D4" s="501" t="s">
        <v>218</v>
      </c>
      <c r="E4" s="502"/>
      <c r="F4" s="502"/>
      <c r="G4" s="502"/>
    </row>
    <row r="5" spans="2:7" ht="17.25" customHeight="1">
      <c r="B5" s="469" t="s">
        <v>82</v>
      </c>
      <c r="C5" s="469"/>
      <c r="D5" s="501" t="s">
        <v>219</v>
      </c>
      <c r="E5" s="502"/>
      <c r="F5" s="502"/>
      <c r="G5" s="502"/>
    </row>
    <row r="6" spans="2:7" ht="3" customHeight="1">
      <c r="B6" s="499"/>
      <c r="C6" s="499"/>
      <c r="D6" s="499"/>
      <c r="E6" s="499"/>
      <c r="F6" s="499"/>
      <c r="G6" s="499"/>
    </row>
    <row r="7" spans="2:7" ht="34.5" customHeight="1">
      <c r="B7" s="490" t="s">
        <v>190</v>
      </c>
      <c r="C7" s="492"/>
      <c r="D7" s="492"/>
      <c r="E7" s="492"/>
      <c r="F7" s="492"/>
      <c r="G7" s="492"/>
    </row>
    <row r="8" spans="2:7" ht="44.25" customHeight="1">
      <c r="B8" s="491" t="s">
        <v>11</v>
      </c>
      <c r="C8" s="491"/>
      <c r="D8" s="491" t="s">
        <v>1</v>
      </c>
      <c r="E8" s="491"/>
      <c r="F8" s="491" t="s">
        <v>84</v>
      </c>
      <c r="G8" s="491"/>
    </row>
    <row r="9" spans="2:7" ht="38.4" customHeight="1">
      <c r="B9" s="493">
        <v>2886833942</v>
      </c>
      <c r="C9" s="494"/>
      <c r="D9" s="495">
        <v>2998373616.5800004</v>
      </c>
      <c r="E9" s="496"/>
      <c r="F9" s="497">
        <v>3.8600000000000002E-2</v>
      </c>
      <c r="G9" s="498"/>
    </row>
    <row r="10" spans="2:7" ht="3" customHeight="1">
      <c r="B10" s="188"/>
      <c r="C10" s="188"/>
      <c r="D10" s="188"/>
      <c r="E10" s="189"/>
      <c r="F10" s="189"/>
      <c r="G10" s="190"/>
    </row>
    <row r="11" spans="2:7" ht="15" customHeight="1">
      <c r="B11" s="490" t="s">
        <v>85</v>
      </c>
      <c r="C11" s="490" t="s">
        <v>191</v>
      </c>
      <c r="D11" s="490" t="s">
        <v>192</v>
      </c>
      <c r="E11" s="490" t="s">
        <v>86</v>
      </c>
      <c r="F11" s="490" t="s">
        <v>193</v>
      </c>
      <c r="G11" s="490" t="s">
        <v>194</v>
      </c>
    </row>
    <row r="12" spans="2:7" ht="15" customHeight="1">
      <c r="B12" s="490"/>
      <c r="C12" s="490"/>
      <c r="D12" s="490"/>
      <c r="E12" s="490"/>
      <c r="F12" s="490"/>
      <c r="G12" s="490"/>
    </row>
    <row r="13" spans="2:7" ht="15" customHeight="1">
      <c r="B13" s="491"/>
      <c r="C13" s="491"/>
      <c r="D13" s="491"/>
      <c r="E13" s="491"/>
      <c r="F13" s="491"/>
      <c r="G13" s="491"/>
    </row>
    <row r="14" spans="2:7" ht="35.1" customHeight="1">
      <c r="B14" s="237"/>
      <c r="C14" s="237"/>
      <c r="D14" s="238"/>
      <c r="E14" s="239"/>
      <c r="F14" s="239"/>
      <c r="G14" s="240"/>
    </row>
    <row r="15" spans="2:7" ht="35.1" customHeight="1">
      <c r="B15" s="237"/>
      <c r="C15" s="237"/>
      <c r="D15" s="238"/>
      <c r="E15" s="239"/>
      <c r="F15" s="239"/>
      <c r="G15" s="240"/>
    </row>
    <row r="16" spans="2:7" ht="35.1" customHeight="1">
      <c r="B16" s="237"/>
      <c r="C16" s="237"/>
      <c r="D16" s="238"/>
      <c r="E16" s="239"/>
      <c r="F16" s="239"/>
      <c r="G16" s="240"/>
    </row>
    <row r="17" spans="2:7" ht="35.1" customHeight="1">
      <c r="B17" s="237"/>
      <c r="C17" s="237"/>
      <c r="D17" s="238"/>
      <c r="E17" s="239"/>
      <c r="F17" s="239"/>
      <c r="G17" s="240"/>
    </row>
    <row r="18" spans="2:7" ht="35.1" customHeight="1">
      <c r="B18" s="237"/>
      <c r="C18" s="237"/>
      <c r="D18" s="238"/>
      <c r="E18" s="239"/>
      <c r="F18" s="239"/>
      <c r="G18" s="240"/>
    </row>
    <row r="19" spans="2:7" ht="35.1" customHeight="1">
      <c r="B19" s="237"/>
      <c r="C19" s="237"/>
      <c r="D19" s="238"/>
      <c r="E19" s="239"/>
      <c r="F19" s="239"/>
      <c r="G19" s="240"/>
    </row>
    <row r="20" spans="2:7" ht="35.1" customHeight="1">
      <c r="B20" s="237"/>
      <c r="C20" s="237"/>
      <c r="D20" s="238"/>
      <c r="E20" s="239"/>
      <c r="F20" s="239"/>
      <c r="G20" s="240"/>
    </row>
    <row r="21" spans="2:7" ht="35.1" customHeight="1">
      <c r="B21" s="237"/>
      <c r="C21" s="237"/>
      <c r="D21" s="238"/>
      <c r="E21" s="239"/>
      <c r="F21" s="239"/>
      <c r="G21" s="240"/>
    </row>
    <row r="22" spans="2:7">
      <c r="B22" s="191"/>
    </row>
    <row r="23" spans="2:7">
      <c r="B23" s="192"/>
      <c r="C23" s="193"/>
    </row>
    <row r="24" spans="2:7">
      <c r="B24" s="194"/>
      <c r="C24" s="195"/>
    </row>
  </sheetData>
  <sheetProtection formatColumns="0" formatRows="0" insertColumns="0"/>
  <mergeCells count="19">
    <mergeCell ref="B6:G6"/>
    <mergeCell ref="B2:G2"/>
    <mergeCell ref="B4:C4"/>
    <mergeCell ref="D4:G4"/>
    <mergeCell ref="B5:C5"/>
    <mergeCell ref="D5:G5"/>
    <mergeCell ref="G11:G13"/>
    <mergeCell ref="B7:G7"/>
    <mergeCell ref="B8:C8"/>
    <mergeCell ref="D8:E8"/>
    <mergeCell ref="F8:G8"/>
    <mergeCell ref="B9:C9"/>
    <mergeCell ref="D9:E9"/>
    <mergeCell ref="F9:G9"/>
    <mergeCell ref="B11:B13"/>
    <mergeCell ref="C11:C13"/>
    <mergeCell ref="D11:D13"/>
    <mergeCell ref="E11:E13"/>
    <mergeCell ref="F11:F13"/>
  </mergeCells>
  <conditionalFormatting sqref="B5:B6">
    <cfRule type="cellIs" dxfId="12"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82" fitToHeight="0" orientation="landscape" r:id="rId1"/>
  <headerFooter scaleWithDoc="0">
    <oddHeader>&amp;L&amp;G&amp;R
&amp;G</oddHeader>
    <oddFooter>&amp;R&amp;G</oddFooter>
  </headerFooter>
  <colBreaks count="1" manualBreakCount="1">
    <brk id="6" max="1048575" man="1"/>
  </col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3">
    <tabColor rgb="FFFFC000"/>
    <pageSetUpPr fitToPage="1"/>
  </sheetPr>
  <dimension ref="A1:S23"/>
  <sheetViews>
    <sheetView showGridLines="0" view="pageBreakPreview" topLeftCell="A11" zoomScaleNormal="70" zoomScaleSheetLayoutView="100" workbookViewId="0">
      <selection activeCell="G29" sqref="G29"/>
    </sheetView>
  </sheetViews>
  <sheetFormatPr baseColWidth="10" defaultColWidth="11.44140625" defaultRowHeight="13.8"/>
  <cols>
    <col min="1" max="1" width="0.88671875" style="1" customWidth="1"/>
    <col min="2" max="2" width="34.44140625" style="3" customWidth="1"/>
    <col min="3" max="3" width="35.6640625" style="1" customWidth="1"/>
    <col min="4" max="4" width="15.33203125" style="1" customWidth="1"/>
    <col min="5" max="5" width="16.33203125" style="1" customWidth="1"/>
    <col min="6" max="6" width="20.6640625" style="1" customWidth="1"/>
    <col min="7" max="7" width="45.6640625" style="1" customWidth="1"/>
    <col min="8" max="8" width="1.6640625" style="1" customWidth="1"/>
    <col min="9" max="16384" width="11.44140625" style="1"/>
  </cols>
  <sheetData>
    <row r="1" spans="1:19" ht="14.4" customHeight="1"/>
    <row r="2" spans="1:19" ht="35.1" customHeight="1">
      <c r="B2" s="428" t="s">
        <v>6</v>
      </c>
      <c r="C2" s="428"/>
      <c r="D2" s="428"/>
      <c r="E2" s="428"/>
      <c r="F2" s="428"/>
      <c r="G2" s="428"/>
    </row>
    <row r="3" spans="1:19" ht="3" customHeight="1">
      <c r="B3" s="20"/>
      <c r="C3" s="9"/>
      <c r="D3" s="9"/>
      <c r="E3" s="9"/>
      <c r="F3" s="9"/>
      <c r="G3" s="9"/>
    </row>
    <row r="4" spans="1:19" ht="19.95" customHeight="1">
      <c r="B4" s="118" t="s">
        <v>76</v>
      </c>
      <c r="C4" s="423" t="s">
        <v>218</v>
      </c>
      <c r="D4" s="423"/>
      <c r="E4" s="423"/>
      <c r="F4" s="423"/>
      <c r="G4" s="423"/>
    </row>
    <row r="5" spans="1:19" ht="19.2" customHeight="1">
      <c r="B5" s="119" t="s">
        <v>80</v>
      </c>
      <c r="C5" s="423" t="s">
        <v>219</v>
      </c>
      <c r="D5" s="423"/>
      <c r="E5" s="423"/>
      <c r="F5" s="423"/>
      <c r="G5" s="423"/>
    </row>
    <row r="6" spans="1:19" ht="3" customHeight="1">
      <c r="B6" s="1"/>
      <c r="C6" s="22"/>
      <c r="D6" s="23"/>
      <c r="E6" s="23"/>
      <c r="F6" s="23"/>
      <c r="G6" s="23"/>
    </row>
    <row r="7" spans="1:19" s="10" customFormat="1" ht="25.35" customHeight="1">
      <c r="B7" s="120" t="s">
        <v>70</v>
      </c>
      <c r="C7" s="429" t="s">
        <v>87</v>
      </c>
      <c r="D7" s="429" t="s">
        <v>0</v>
      </c>
      <c r="E7" s="429"/>
      <c r="F7" s="429" t="s">
        <v>90</v>
      </c>
      <c r="G7" s="504" t="s">
        <v>91</v>
      </c>
    </row>
    <row r="8" spans="1:19" s="10" customFormat="1" ht="27" customHeight="1">
      <c r="B8" s="121" t="s">
        <v>133</v>
      </c>
      <c r="C8" s="503"/>
      <c r="D8" s="111" t="s">
        <v>88</v>
      </c>
      <c r="E8" s="111" t="s">
        <v>89</v>
      </c>
      <c r="F8" s="503"/>
      <c r="G8" s="505"/>
    </row>
    <row r="9" spans="1:19" ht="36">
      <c r="B9" s="307" t="s">
        <v>429</v>
      </c>
      <c r="C9" s="117" t="s">
        <v>430</v>
      </c>
      <c r="D9" s="242" t="s">
        <v>442</v>
      </c>
      <c r="E9" s="242">
        <v>1</v>
      </c>
      <c r="F9" s="243">
        <v>589379.68999999994</v>
      </c>
      <c r="G9" s="244" t="s">
        <v>431</v>
      </c>
    </row>
    <row r="10" spans="1:19" ht="24">
      <c r="B10" s="307" t="s">
        <v>429</v>
      </c>
      <c r="C10" s="117" t="s">
        <v>430</v>
      </c>
      <c r="D10" s="298" t="s">
        <v>442</v>
      </c>
      <c r="E10" s="298">
        <v>1</v>
      </c>
      <c r="F10" s="245">
        <v>531879.23</v>
      </c>
      <c r="G10" s="117" t="s">
        <v>432</v>
      </c>
    </row>
    <row r="11" spans="1:19" ht="24">
      <c r="B11" s="307" t="s">
        <v>429</v>
      </c>
      <c r="C11" s="117" t="s">
        <v>430</v>
      </c>
      <c r="D11" s="298" t="s">
        <v>442</v>
      </c>
      <c r="E11" s="298">
        <v>1</v>
      </c>
      <c r="F11" s="245">
        <v>641227.24</v>
      </c>
      <c r="G11" s="117" t="s">
        <v>433</v>
      </c>
    </row>
    <row r="12" spans="1:19" ht="24">
      <c r="B12" s="307" t="s">
        <v>429</v>
      </c>
      <c r="C12" s="117" t="s">
        <v>430</v>
      </c>
      <c r="D12" s="298" t="s">
        <v>442</v>
      </c>
      <c r="E12" s="298">
        <v>1</v>
      </c>
      <c r="F12" s="245">
        <v>674110.68</v>
      </c>
      <c r="G12" s="117" t="s">
        <v>434</v>
      </c>
    </row>
    <row r="13" spans="1:19" ht="24">
      <c r="A13" s="51"/>
      <c r="B13" s="307" t="s">
        <v>429</v>
      </c>
      <c r="C13" s="117" t="s">
        <v>430</v>
      </c>
      <c r="D13" s="298" t="s">
        <v>442</v>
      </c>
      <c r="E13" s="308">
        <v>1</v>
      </c>
      <c r="F13" s="246">
        <v>375039.6</v>
      </c>
      <c r="G13" s="117" t="s">
        <v>435</v>
      </c>
      <c r="H13" s="51"/>
      <c r="I13" s="51"/>
      <c r="J13" s="51"/>
      <c r="K13" s="51"/>
      <c r="L13" s="51"/>
      <c r="M13" s="51"/>
      <c r="N13" s="51"/>
      <c r="O13" s="51"/>
      <c r="P13" s="51"/>
      <c r="Q13" s="51"/>
      <c r="R13" s="51"/>
      <c r="S13" s="51"/>
    </row>
    <row r="14" spans="1:19">
      <c r="B14" s="307" t="s">
        <v>429</v>
      </c>
      <c r="C14" s="117" t="s">
        <v>430</v>
      </c>
      <c r="D14" s="298" t="s">
        <v>442</v>
      </c>
      <c r="E14" s="298">
        <v>1</v>
      </c>
      <c r="F14" s="245">
        <v>442354.4</v>
      </c>
      <c r="G14" s="117" t="s">
        <v>436</v>
      </c>
    </row>
    <row r="15" spans="1:19">
      <c r="B15" s="307" t="s">
        <v>429</v>
      </c>
      <c r="C15" s="117" t="s">
        <v>430</v>
      </c>
      <c r="D15" s="298" t="s">
        <v>442</v>
      </c>
      <c r="E15" s="298">
        <v>1</v>
      </c>
      <c r="F15" s="245">
        <v>408320</v>
      </c>
      <c r="G15" s="117" t="s">
        <v>437</v>
      </c>
    </row>
    <row r="16" spans="1:19" ht="24">
      <c r="B16" s="307" t="s">
        <v>429</v>
      </c>
      <c r="C16" s="117" t="s">
        <v>430</v>
      </c>
      <c r="D16" s="298" t="s">
        <v>442</v>
      </c>
      <c r="E16" s="298">
        <v>1</v>
      </c>
      <c r="F16" s="245">
        <v>394748</v>
      </c>
      <c r="G16" s="117" t="s">
        <v>438</v>
      </c>
    </row>
    <row r="17" spans="2:7">
      <c r="B17" s="307" t="s">
        <v>429</v>
      </c>
      <c r="C17" s="117" t="s">
        <v>430</v>
      </c>
      <c r="D17" s="298" t="s">
        <v>442</v>
      </c>
      <c r="E17" s="298">
        <v>1</v>
      </c>
      <c r="F17" s="245">
        <v>391708.8</v>
      </c>
      <c r="G17" s="117" t="s">
        <v>439</v>
      </c>
    </row>
    <row r="18" spans="2:7">
      <c r="B18" s="307" t="s">
        <v>429</v>
      </c>
      <c r="C18" s="117" t="s">
        <v>430</v>
      </c>
      <c r="D18" s="298" t="s">
        <v>442</v>
      </c>
      <c r="E18" s="298">
        <v>1</v>
      </c>
      <c r="F18" s="245">
        <v>423353.59999999998</v>
      </c>
      <c r="G18" s="117" t="s">
        <v>440</v>
      </c>
    </row>
    <row r="19" spans="2:7" ht="36">
      <c r="B19" s="307" t="s">
        <v>429</v>
      </c>
      <c r="C19" s="117" t="s">
        <v>430</v>
      </c>
      <c r="D19" s="298" t="s">
        <v>442</v>
      </c>
      <c r="E19" s="298">
        <v>1</v>
      </c>
      <c r="F19" s="245">
        <v>658130</v>
      </c>
      <c r="G19" s="117" t="s">
        <v>441</v>
      </c>
    </row>
    <row r="20" spans="2:7" ht="96">
      <c r="B20" s="307" t="s">
        <v>444</v>
      </c>
      <c r="C20" s="117" t="s">
        <v>430</v>
      </c>
      <c r="D20" s="298" t="s">
        <v>443</v>
      </c>
      <c r="E20" s="298">
        <v>9</v>
      </c>
      <c r="F20" s="245">
        <v>11330.9</v>
      </c>
      <c r="G20" s="309" t="s">
        <v>445</v>
      </c>
    </row>
    <row r="21" spans="2:7" ht="15" customHeight="1">
      <c r="B21" s="115"/>
      <c r="C21" s="95" t="s">
        <v>120</v>
      </c>
      <c r="D21" s="115"/>
      <c r="E21" s="115"/>
      <c r="F21" s="116">
        <f>SUM(F9:F20)</f>
        <v>5541582.1399999997</v>
      </c>
      <c r="G21" s="117"/>
    </row>
    <row r="22" spans="2:7">
      <c r="B22" s="24"/>
    </row>
    <row r="23" spans="2:7">
      <c r="B23" s="1"/>
    </row>
  </sheetData>
  <mergeCells count="7">
    <mergeCell ref="B2:G2"/>
    <mergeCell ref="C4:G4"/>
    <mergeCell ref="C5:G5"/>
    <mergeCell ref="C7:C8"/>
    <mergeCell ref="D7:E7"/>
    <mergeCell ref="G7:G8"/>
    <mergeCell ref="F7:F8"/>
  </mergeCells>
  <phoneticPr fontId="0" type="noConversion"/>
  <conditionalFormatting sqref="B5">
    <cfRule type="cellIs" dxfId="11" priority="2" stopIfTrue="1" operator="equal">
      <formula>"VAYA A LA HOJA INICIO Y SELECIONE EL PERIODO CORRESPONDIENTE A ESTE INFORME"</formula>
    </cfRule>
  </conditionalFormatting>
  <conditionalFormatting sqref="C5:C6">
    <cfRule type="cellIs" dxfId="10" priority="1" stopIfTrue="1" operator="equal">
      <formula>"VAYA A LA HOJA INICIO Y SELECIONE EL PERIODO CORRESPONDIENTE A ESTE INFORME"</formula>
    </cfRule>
  </conditionalFormatting>
  <conditionalFormatting sqref="B22">
    <cfRule type="duplicateValues" dxfId="0" priority="9"/>
  </conditionalFormatting>
  <dataValidations disablePrompts="1" count="2">
    <dataValidation type="list" allowBlank="1" showInputMessage="1" showErrorMessage="1" sqref="B22" xr:uid="{00000000-0002-0000-1E00-000000000000}">
      <formula1>OFFSET(INDIRECT(#REF!),0,0,#REF!,1)</formula1>
    </dataValidation>
    <dataValidation type="list" allowBlank="1" showInputMessage="1" showErrorMessage="1" sqref="B21" xr:uid="{00000000-0002-0000-1E00-000001000000}">
      <formula1>OFFSET(INDIRECT(#REF!),0,0,#REF!,1)</formula1>
    </dataValidation>
  </dataValidations>
  <printOptions horizontalCentered="1"/>
  <pageMargins left="0.39370078740157483" right="0.39370078740157483" top="1.3779527559055118" bottom="0.86614173228346458" header="0.39370078740157483" footer="0.59055118110236227"/>
  <pageSetup scale="78" fitToHeight="0" orientation="landscape" r:id="rId1"/>
  <headerFooter scaleWithDoc="0">
    <oddHeader>&amp;L&amp;G&amp;R
&amp;G</oddHeader>
    <oddFooter>&amp;R&amp;G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4">
    <tabColor rgb="FF92D050"/>
    <pageSetUpPr fitToPage="1"/>
  </sheetPr>
  <dimension ref="A1:S108"/>
  <sheetViews>
    <sheetView showGridLines="0" view="pageBreakPreview" topLeftCell="A5" zoomScaleNormal="70" zoomScaleSheetLayoutView="100" workbookViewId="0">
      <selection activeCell="C13" sqref="C13"/>
    </sheetView>
  </sheetViews>
  <sheetFormatPr baseColWidth="10" defaultColWidth="11.44140625" defaultRowHeight="13.8"/>
  <cols>
    <col min="1" max="1" width="0.88671875" style="1" customWidth="1"/>
    <col min="2" max="2" width="34.6640625" style="3" customWidth="1"/>
    <col min="3" max="3" width="40.6640625" style="1" customWidth="1"/>
    <col min="4" max="5" width="13.6640625" style="1" customWidth="1"/>
    <col min="6" max="6" width="16.33203125" style="1" customWidth="1"/>
    <col min="7" max="7" width="13.6640625" style="1" customWidth="1"/>
    <col min="8" max="8" width="45.6640625" style="1" customWidth="1"/>
    <col min="9" max="9" width="2" style="1" customWidth="1"/>
    <col min="10" max="16384" width="11.44140625" style="1"/>
  </cols>
  <sheetData>
    <row r="1" spans="1:19" ht="14.4" customHeight="1"/>
    <row r="2" spans="1:19" ht="35.1" customHeight="1">
      <c r="B2" s="428" t="s">
        <v>7</v>
      </c>
      <c r="C2" s="428"/>
      <c r="D2" s="428"/>
      <c r="E2" s="428"/>
      <c r="F2" s="428"/>
      <c r="G2" s="428"/>
      <c r="H2" s="428"/>
    </row>
    <row r="3" spans="1:19" ht="3.6" customHeight="1">
      <c r="B3" s="20"/>
      <c r="C3" s="9"/>
      <c r="D3" s="9"/>
      <c r="E3" s="9"/>
      <c r="F3" s="9"/>
      <c r="G3" s="9"/>
      <c r="H3" s="9"/>
    </row>
    <row r="4" spans="1:19" ht="20.100000000000001" customHeight="1">
      <c r="B4" s="122" t="s">
        <v>76</v>
      </c>
      <c r="C4" s="489" t="s">
        <v>218</v>
      </c>
      <c r="D4" s="489"/>
      <c r="E4" s="489"/>
      <c r="F4" s="489"/>
      <c r="G4" s="489"/>
      <c r="H4" s="489"/>
    </row>
    <row r="5" spans="1:19" ht="20.100000000000001" customHeight="1">
      <c r="B5" s="119" t="s">
        <v>82</v>
      </c>
      <c r="C5" s="489" t="s">
        <v>219</v>
      </c>
      <c r="D5" s="489"/>
      <c r="E5" s="489"/>
      <c r="F5" s="489"/>
      <c r="G5" s="489"/>
      <c r="H5" s="489"/>
    </row>
    <row r="6" spans="1:19" ht="3" customHeight="1">
      <c r="B6" s="1"/>
      <c r="C6" s="452"/>
      <c r="D6" s="452"/>
      <c r="E6" s="452"/>
      <c r="F6" s="452"/>
      <c r="G6" s="452"/>
      <c r="H6" s="452"/>
    </row>
    <row r="7" spans="1:19" s="10" customFormat="1" ht="25.35" customHeight="1">
      <c r="B7" s="120" t="s">
        <v>70</v>
      </c>
      <c r="C7" s="429" t="s">
        <v>92</v>
      </c>
      <c r="D7" s="429" t="s">
        <v>14</v>
      </c>
      <c r="E7" s="429"/>
      <c r="F7" s="429"/>
      <c r="G7" s="429"/>
      <c r="H7" s="504" t="s">
        <v>97</v>
      </c>
    </row>
    <row r="8" spans="1:19" s="10" customFormat="1" ht="43.5" customHeight="1">
      <c r="B8" s="121" t="s">
        <v>125</v>
      </c>
      <c r="C8" s="503"/>
      <c r="D8" s="111" t="s">
        <v>93</v>
      </c>
      <c r="E8" s="111" t="s">
        <v>94</v>
      </c>
      <c r="F8" s="111" t="s">
        <v>95</v>
      </c>
      <c r="G8" s="111" t="s">
        <v>96</v>
      </c>
      <c r="H8" s="505"/>
    </row>
    <row r="9" spans="1:19" ht="18" customHeight="1">
      <c r="B9" s="241"/>
      <c r="C9" s="242"/>
      <c r="D9" s="242"/>
      <c r="E9" s="242"/>
      <c r="F9" s="242"/>
      <c r="G9" s="242"/>
      <c r="H9" s="244"/>
    </row>
    <row r="10" spans="1:19" ht="18" customHeight="1">
      <c r="B10" s="241"/>
      <c r="C10" s="117"/>
      <c r="D10" s="117"/>
      <c r="E10" s="117"/>
      <c r="F10" s="117"/>
      <c r="G10" s="117"/>
      <c r="H10" s="117"/>
    </row>
    <row r="11" spans="1:19" ht="18" customHeight="1">
      <c r="B11" s="241"/>
      <c r="C11" s="117"/>
      <c r="D11" s="117"/>
      <c r="E11" s="117"/>
      <c r="F11" s="117"/>
      <c r="G11" s="117"/>
      <c r="H11" s="117"/>
    </row>
    <row r="12" spans="1:19" ht="18" customHeight="1">
      <c r="B12" s="241"/>
      <c r="C12" s="117"/>
      <c r="D12" s="117"/>
      <c r="E12" s="117"/>
      <c r="F12" s="117"/>
      <c r="G12" s="117"/>
      <c r="H12" s="117"/>
    </row>
    <row r="13" spans="1:19" ht="18" customHeight="1">
      <c r="A13" s="51"/>
      <c r="B13" s="241"/>
      <c r="C13" s="117"/>
      <c r="D13" s="117"/>
      <c r="E13" s="117"/>
      <c r="F13" s="117"/>
      <c r="G13" s="117"/>
      <c r="H13" s="117"/>
      <c r="I13" s="51"/>
      <c r="J13" s="51"/>
      <c r="K13" s="51"/>
      <c r="L13" s="51"/>
      <c r="M13" s="51"/>
      <c r="N13" s="51"/>
      <c r="O13" s="51"/>
      <c r="P13" s="51"/>
      <c r="Q13" s="51"/>
      <c r="R13" s="51"/>
      <c r="S13" s="51"/>
    </row>
    <row r="14" spans="1:19" ht="18" customHeight="1">
      <c r="B14" s="241"/>
      <c r="C14" s="117"/>
      <c r="D14" s="117"/>
      <c r="E14" s="117"/>
      <c r="F14" s="117"/>
      <c r="G14" s="117"/>
      <c r="H14" s="117"/>
    </row>
    <row r="15" spans="1:19" ht="18" customHeight="1">
      <c r="B15" s="241"/>
      <c r="C15" s="117"/>
      <c r="D15" s="117"/>
      <c r="E15" s="117"/>
      <c r="F15" s="117"/>
      <c r="G15" s="117"/>
      <c r="H15" s="117"/>
    </row>
    <row r="16" spans="1:19" ht="18" customHeight="1">
      <c r="B16" s="241"/>
      <c r="C16" s="117"/>
      <c r="D16" s="117"/>
      <c r="E16" s="117"/>
      <c r="F16" s="117"/>
      <c r="G16" s="117"/>
      <c r="H16" s="117"/>
    </row>
    <row r="17" spans="2:8" ht="18" customHeight="1">
      <c r="B17" s="241"/>
      <c r="C17" s="117"/>
      <c r="D17" s="117"/>
      <c r="E17" s="117"/>
      <c r="F17" s="117"/>
      <c r="G17" s="117"/>
      <c r="H17" s="117"/>
    </row>
    <row r="18" spans="2:8" ht="18" customHeight="1">
      <c r="B18" s="241"/>
      <c r="C18" s="117"/>
      <c r="D18" s="117"/>
      <c r="E18" s="117"/>
      <c r="F18" s="117"/>
      <c r="G18" s="117"/>
      <c r="H18" s="117"/>
    </row>
    <row r="19" spans="2:8" ht="18" customHeight="1">
      <c r="B19" s="241"/>
      <c r="C19" s="117"/>
      <c r="D19" s="117"/>
      <c r="E19" s="117"/>
      <c r="F19" s="117"/>
      <c r="G19" s="117"/>
      <c r="H19" s="117"/>
    </row>
    <row r="20" spans="2:8" ht="18" customHeight="1">
      <c r="B20" s="241"/>
      <c r="C20" s="117"/>
      <c r="D20" s="117"/>
      <c r="E20" s="117"/>
      <c r="F20" s="117"/>
      <c r="G20" s="117"/>
      <c r="H20" s="117"/>
    </row>
    <row r="21" spans="2:8" ht="18" customHeight="1">
      <c r="B21" s="117"/>
      <c r="C21" s="117"/>
      <c r="D21" s="117"/>
      <c r="E21" s="117"/>
      <c r="F21" s="117"/>
      <c r="G21" s="117"/>
      <c r="H21" s="117"/>
    </row>
    <row r="22" spans="2:8" ht="18" customHeight="1">
      <c r="B22" s="117"/>
      <c r="C22" s="117"/>
      <c r="D22" s="117"/>
      <c r="E22" s="117"/>
      <c r="F22" s="117"/>
      <c r="G22" s="117"/>
      <c r="H22" s="117"/>
    </row>
    <row r="23" spans="2:8" ht="18" customHeight="1">
      <c r="B23" s="117"/>
      <c r="C23" s="117"/>
      <c r="D23" s="117"/>
      <c r="E23" s="117"/>
      <c r="F23" s="117"/>
      <c r="G23" s="117"/>
      <c r="H23" s="117"/>
    </row>
    <row r="24" spans="2:8" ht="18" customHeight="1">
      <c r="B24" s="117"/>
      <c r="C24" s="117"/>
      <c r="D24" s="117"/>
      <c r="E24" s="117"/>
      <c r="F24" s="117"/>
      <c r="G24" s="117"/>
      <c r="H24" s="117"/>
    </row>
    <row r="25" spans="2:8" ht="18" customHeight="1">
      <c r="B25" s="117"/>
      <c r="C25" s="117"/>
      <c r="D25" s="117"/>
      <c r="E25" s="117"/>
      <c r="F25" s="117"/>
      <c r="G25" s="117"/>
      <c r="H25" s="117"/>
    </row>
    <row r="26" spans="2:8" ht="18" customHeight="1">
      <c r="B26" s="115"/>
      <c r="C26" s="95" t="s">
        <v>83</v>
      </c>
      <c r="D26" s="116"/>
      <c r="E26" s="116"/>
      <c r="F26" s="116"/>
      <c r="G26" s="116"/>
      <c r="H26" s="117"/>
    </row>
    <row r="27" spans="2:8">
      <c r="B27" s="24"/>
    </row>
    <row r="28" spans="2:8">
      <c r="B28" s="24"/>
    </row>
    <row r="29" spans="2:8">
      <c r="B29" s="24"/>
    </row>
    <row r="30" spans="2:8">
      <c r="B30" s="24"/>
    </row>
    <row r="31" spans="2:8">
      <c r="B31" s="24"/>
    </row>
    <row r="32" spans="2:8">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8"/>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9" priority="3"/>
  </conditionalFormatting>
  <conditionalFormatting sqref="B40">
    <cfRule type="duplicateValues" dxfId="8" priority="1"/>
  </conditionalFormatting>
  <conditionalFormatting sqref="B41:B101">
    <cfRule type="duplicateValues" dxfId="7" priority="2"/>
  </conditionalFormatting>
  <dataValidations count="21">
    <dataValidation type="list" allowBlank="1" showInputMessage="1" showErrorMessage="1" sqref="B22:B23" xr:uid="{00000000-0002-0000-1F00-000000000000}">
      <formula1>OFFSET(INDIRECT(R23),0,0,R22,1)</formula1>
    </dataValidation>
    <dataValidation type="list" allowBlank="1" showInputMessage="1" showErrorMessage="1" sqref="B24" xr:uid="{00000000-0002-0000-1F00-000001000000}">
      <formula1>OFFSET(INDIRECT(R24),0,0,R23,1)</formula1>
    </dataValidation>
    <dataValidation type="list" allowBlank="1" showInputMessage="1" showErrorMessage="1" sqref="B25" xr:uid="{00000000-0002-0000-1F00-000002000000}">
      <formula1>OFFSET(INDIRECT(R24),0,0,R23,1)</formula1>
    </dataValidation>
    <dataValidation type="list" allowBlank="1" showInputMessage="1" showErrorMessage="1" sqref="B26" xr:uid="{00000000-0002-0000-1F00-000003000000}">
      <formula1>OFFSET(INDIRECT(R24),0,0,R23,1)</formula1>
    </dataValidation>
    <dataValidation type="list" allowBlank="1" showInputMessage="1" showErrorMessage="1" sqref="B27" xr:uid="{00000000-0002-0000-1F00-000004000000}">
      <formula1>OFFSET(INDIRECT(R24),0,0,R23,1)</formula1>
    </dataValidation>
    <dataValidation type="list" allowBlank="1" showInputMessage="1" showErrorMessage="1" sqref="B28" xr:uid="{00000000-0002-0000-1F00-000005000000}">
      <formula1>OFFSET(INDIRECT(R24),0,0,R23,1)</formula1>
    </dataValidation>
    <dataValidation type="list" allowBlank="1" showInputMessage="1" showErrorMessage="1" sqref="B29" xr:uid="{00000000-0002-0000-1F00-000006000000}">
      <formula1>OFFSET(INDIRECT(R24),0,0,R23,1)</formula1>
    </dataValidation>
    <dataValidation type="list" allowBlank="1" showInputMessage="1" showErrorMessage="1" sqref="B30" xr:uid="{00000000-0002-0000-1F00-000007000000}">
      <formula1>OFFSET(INDIRECT(R24),0,0,R23,1)</formula1>
    </dataValidation>
    <dataValidation type="list" allowBlank="1" showInputMessage="1" showErrorMessage="1" sqref="B31" xr:uid="{00000000-0002-0000-1F00-000008000000}">
      <formula1>OFFSET(INDIRECT(R24),0,0,R23,1)</formula1>
    </dataValidation>
    <dataValidation type="list" allowBlank="1" showInputMessage="1" showErrorMessage="1" sqref="B32" xr:uid="{00000000-0002-0000-1F00-000009000000}">
      <formula1>OFFSET(INDIRECT(R24),0,0,R23,1)</formula1>
    </dataValidation>
    <dataValidation type="list" allowBlank="1" showInputMessage="1" showErrorMessage="1" sqref="B33" xr:uid="{00000000-0002-0000-1F00-00000A000000}">
      <formula1>OFFSET(INDIRECT(R24),0,0,R23,1)</formula1>
    </dataValidation>
    <dataValidation type="list" allowBlank="1" showInputMessage="1" showErrorMessage="1" sqref="B34" xr:uid="{00000000-0002-0000-1F00-00000B000000}">
      <formula1>OFFSET(INDIRECT(R24),0,0,R23,1)</formula1>
    </dataValidation>
    <dataValidation type="list" allowBlank="1" showInputMessage="1" showErrorMessage="1" sqref="B35" xr:uid="{00000000-0002-0000-1F00-00000C000000}">
      <formula1>OFFSET(INDIRECT(R24),0,0,R23,1)</formula1>
    </dataValidation>
    <dataValidation type="list" allowBlank="1" showInputMessage="1" showErrorMessage="1" sqref="B36" xr:uid="{00000000-0002-0000-1F00-00000D000000}">
      <formula1>OFFSET(INDIRECT(R24),0,0,R23,1)</formula1>
    </dataValidation>
    <dataValidation type="list" allowBlank="1" showInputMessage="1" showErrorMessage="1" sqref="B37" xr:uid="{00000000-0002-0000-1F00-00000E000000}">
      <formula1>OFFSET(INDIRECT(R24),0,0,R23,1)</formula1>
    </dataValidation>
    <dataValidation type="list" allowBlank="1" showInputMessage="1" showErrorMessage="1" sqref="B38" xr:uid="{00000000-0002-0000-1F00-00000F000000}">
      <formula1>OFFSET(INDIRECT(R24),0,0,R23,1)</formula1>
    </dataValidation>
    <dataValidation type="list" allowBlank="1" showInputMessage="1" showErrorMessage="1" sqref="B39:B41" xr:uid="{00000000-0002-0000-1F00-000010000000}">
      <formula1>OFFSET(INDIRECT(R24),0,0,R23,1)</formula1>
    </dataValidation>
    <dataValidation type="list" allowBlank="1" showInputMessage="1" showErrorMessage="1" sqref="B45" xr:uid="{00000000-0002-0000-1F00-000011000000}">
      <formula1>OFFSET(INDIRECT(R27),0,0,#REF!,1)</formula1>
    </dataValidation>
    <dataValidation type="list" allowBlank="1" showInputMessage="1" showErrorMessage="1" sqref="B42" xr:uid="{00000000-0002-0000-1F00-000012000000}">
      <formula1>OFFSET(INDIRECT(#REF!),0,0,R26,1)</formula1>
    </dataValidation>
    <dataValidation type="list" allowBlank="1" showInputMessage="1" showErrorMessage="1" sqref="B46:B101" xr:uid="{00000000-0002-0000-1F00-000013000000}">
      <formula1>OFFSET(INDIRECT(R28),0,0,R27,1)</formula1>
    </dataValidation>
    <dataValidation type="list" allowBlank="1" showInputMessage="1" showErrorMessage="1" sqref="B43:B44" xr:uid="{00000000-0002-0000-1F00-000014000000}">
      <formula1>OFFSET(INDIRECT(#REF!),0,0,#REF!,1)</formula1>
    </dataValidation>
  </dataValidations>
  <printOptions horizontalCentered="1"/>
  <pageMargins left="0.39370078740157483" right="0.39370078740157483" top="1.3779527559055118" bottom="0.86614173228346458" header="0.39370078740157483" footer="0.59055118110236227"/>
  <pageSetup scale="69" fitToHeight="0" orientation="landscape" r:id="rId1"/>
  <headerFooter scaleWithDoc="0">
    <oddHeader>&amp;L&amp;G&amp;R
&amp;G</oddHeader>
    <oddFooter>&amp;R&amp;G</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5">
    <tabColor rgb="FFFFC000"/>
    <pageSetUpPr fitToPage="1"/>
  </sheetPr>
  <dimension ref="A1:R133"/>
  <sheetViews>
    <sheetView showGridLines="0" view="pageBreakPreview" topLeftCell="A49" zoomScaleNormal="70" zoomScaleSheetLayoutView="100" workbookViewId="0">
      <selection activeCell="G29" sqref="G29"/>
    </sheetView>
  </sheetViews>
  <sheetFormatPr baseColWidth="10" defaultColWidth="9.33203125" defaultRowHeight="13.8"/>
  <cols>
    <col min="1" max="1" width="0.88671875" style="1" customWidth="1"/>
    <col min="2" max="2" width="37.109375" style="3" customWidth="1"/>
    <col min="3" max="3" width="30.6640625" style="1" customWidth="1"/>
    <col min="4" max="4" width="17.6640625" style="1" customWidth="1"/>
    <col min="5" max="5" width="25.6640625" style="1" customWidth="1"/>
    <col min="6" max="6" width="33.77734375" style="1" customWidth="1"/>
    <col min="7" max="7" width="15.6640625" style="1" customWidth="1"/>
    <col min="8" max="8" width="11.44140625" style="1" customWidth="1"/>
    <col min="9" max="9" width="20.6640625" style="1" customWidth="1"/>
    <col min="10" max="10" width="2.33203125" style="1" customWidth="1"/>
    <col min="11" max="16384" width="9.33203125" style="1"/>
  </cols>
  <sheetData>
    <row r="1" spans="2:9" ht="14.4" customHeight="1">
      <c r="C1" s="1" t="s">
        <v>124</v>
      </c>
    </row>
    <row r="2" spans="2:9" ht="35.1" customHeight="1">
      <c r="B2" s="428" t="s">
        <v>8</v>
      </c>
      <c r="C2" s="428"/>
      <c r="D2" s="428"/>
      <c r="E2" s="428"/>
      <c r="F2" s="428"/>
      <c r="G2" s="428"/>
      <c r="H2" s="428"/>
      <c r="I2" s="428"/>
    </row>
    <row r="3" spans="2:9" ht="3" customHeight="1">
      <c r="B3" s="20"/>
      <c r="C3" s="21"/>
      <c r="D3" s="21"/>
      <c r="E3" s="21"/>
      <c r="F3" s="21"/>
      <c r="G3" s="21"/>
      <c r="H3" s="21"/>
      <c r="I3" s="21"/>
    </row>
    <row r="4" spans="2:9" ht="21.6" customHeight="1">
      <c r="B4" s="123" t="s">
        <v>76</v>
      </c>
      <c r="C4" s="489" t="s">
        <v>218</v>
      </c>
      <c r="D4" s="489"/>
      <c r="E4" s="489"/>
      <c r="F4" s="489"/>
      <c r="G4" s="489"/>
      <c r="H4" s="489"/>
      <c r="I4" s="489"/>
    </row>
    <row r="5" spans="2:9" ht="19.5" customHeight="1">
      <c r="B5" s="124" t="s">
        <v>82</v>
      </c>
      <c r="C5" s="489" t="s">
        <v>219</v>
      </c>
      <c r="D5" s="489"/>
      <c r="E5" s="489"/>
      <c r="F5" s="489"/>
      <c r="G5" s="489"/>
      <c r="H5" s="489"/>
      <c r="I5" s="489"/>
    </row>
    <row r="6" spans="2:9" ht="2.4" customHeight="1">
      <c r="B6" s="1"/>
      <c r="C6" s="22"/>
      <c r="D6" s="23"/>
      <c r="E6" s="23"/>
      <c r="F6" s="23"/>
      <c r="G6" s="23"/>
      <c r="H6" s="23"/>
      <c r="I6" s="23"/>
    </row>
    <row r="7" spans="2:9" s="10" customFormat="1" ht="25.2" customHeight="1">
      <c r="B7" s="120" t="s">
        <v>70</v>
      </c>
      <c r="C7" s="429" t="s">
        <v>158</v>
      </c>
      <c r="D7" s="429" t="s">
        <v>98</v>
      </c>
      <c r="E7" s="429" t="s">
        <v>99</v>
      </c>
      <c r="F7" s="429" t="s">
        <v>100</v>
      </c>
      <c r="G7" s="429" t="s">
        <v>0</v>
      </c>
      <c r="H7" s="429"/>
      <c r="I7" s="504" t="s">
        <v>90</v>
      </c>
    </row>
    <row r="8" spans="2:9" s="11" customFormat="1" ht="34.5" customHeight="1">
      <c r="B8" s="121" t="s">
        <v>125</v>
      </c>
      <c r="C8" s="503"/>
      <c r="D8" s="503"/>
      <c r="E8" s="503"/>
      <c r="F8" s="503"/>
      <c r="G8" s="111" t="s">
        <v>101</v>
      </c>
      <c r="H8" s="111" t="s">
        <v>102</v>
      </c>
      <c r="I8" s="505"/>
    </row>
    <row r="9" spans="2:9" ht="409.6">
      <c r="B9" s="125" t="s">
        <v>1776</v>
      </c>
      <c r="C9" s="125" t="s">
        <v>1777</v>
      </c>
      <c r="D9" s="126" t="s">
        <v>1778</v>
      </c>
      <c r="E9" s="125" t="s">
        <v>1779</v>
      </c>
      <c r="F9" s="366" t="s">
        <v>1780</v>
      </c>
      <c r="G9" s="127" t="s">
        <v>1781</v>
      </c>
      <c r="H9" s="127" t="s">
        <v>1782</v>
      </c>
      <c r="I9" s="128">
        <v>3999615.08</v>
      </c>
    </row>
    <row r="10" spans="2:9" ht="409.6">
      <c r="B10" s="125" t="s">
        <v>1776</v>
      </c>
      <c r="C10" s="125" t="s">
        <v>1783</v>
      </c>
      <c r="D10" s="126" t="s">
        <v>1778</v>
      </c>
      <c r="E10" s="125" t="s">
        <v>1779</v>
      </c>
      <c r="F10" s="366" t="s">
        <v>1784</v>
      </c>
      <c r="G10" s="127" t="s">
        <v>1781</v>
      </c>
      <c r="H10" s="127" t="s">
        <v>1785</v>
      </c>
      <c r="I10" s="128">
        <v>15669500</v>
      </c>
    </row>
    <row r="11" spans="2:9" ht="409.6">
      <c r="B11" s="125" t="s">
        <v>1786</v>
      </c>
      <c r="C11" s="125" t="s">
        <v>1787</v>
      </c>
      <c r="D11" s="126" t="s">
        <v>1778</v>
      </c>
      <c r="E11" s="125" t="s">
        <v>1779</v>
      </c>
      <c r="F11" s="366" t="s">
        <v>1788</v>
      </c>
      <c r="G11" s="127" t="s">
        <v>1781</v>
      </c>
      <c r="H11" s="127" t="s">
        <v>1789</v>
      </c>
      <c r="I11" s="128">
        <v>2500000</v>
      </c>
    </row>
    <row r="12" spans="2:9" ht="156">
      <c r="B12" s="125" t="s">
        <v>1776</v>
      </c>
      <c r="C12" s="125" t="s">
        <v>1790</v>
      </c>
      <c r="D12" s="126" t="s">
        <v>1778</v>
      </c>
      <c r="E12" s="125" t="s">
        <v>1779</v>
      </c>
      <c r="F12" s="366" t="s">
        <v>1791</v>
      </c>
      <c r="G12" s="127" t="s">
        <v>1781</v>
      </c>
      <c r="H12" s="127" t="s">
        <v>1792</v>
      </c>
      <c r="I12" s="128">
        <v>5693316.2800000003</v>
      </c>
    </row>
    <row r="13" spans="2:9" ht="108">
      <c r="B13" s="125" t="s">
        <v>1793</v>
      </c>
      <c r="C13" s="125" t="s">
        <v>1794</v>
      </c>
      <c r="D13" s="126" t="s">
        <v>1778</v>
      </c>
      <c r="E13" s="125" t="s">
        <v>1779</v>
      </c>
      <c r="F13" s="366" t="s">
        <v>1016</v>
      </c>
      <c r="G13" s="127" t="s">
        <v>1781</v>
      </c>
      <c r="H13" s="127" t="s">
        <v>1795</v>
      </c>
      <c r="I13" s="128">
        <v>2093240</v>
      </c>
    </row>
    <row r="14" spans="2:9" ht="180">
      <c r="B14" s="125" t="s">
        <v>1796</v>
      </c>
      <c r="C14" s="125" t="s">
        <v>1797</v>
      </c>
      <c r="D14" s="126" t="s">
        <v>1778</v>
      </c>
      <c r="E14" s="125" t="s">
        <v>1779</v>
      </c>
      <c r="F14" s="366" t="s">
        <v>1798</v>
      </c>
      <c r="G14" s="127" t="s">
        <v>1781</v>
      </c>
      <c r="H14" s="127" t="s">
        <v>1799</v>
      </c>
      <c r="I14" s="128">
        <v>999988</v>
      </c>
    </row>
    <row r="15" spans="2:9" ht="276">
      <c r="B15" s="125" t="s">
        <v>1776</v>
      </c>
      <c r="C15" s="125" t="s">
        <v>1800</v>
      </c>
      <c r="D15" s="126" t="s">
        <v>1778</v>
      </c>
      <c r="E15" s="125" t="s">
        <v>1779</v>
      </c>
      <c r="F15" s="366" t="s">
        <v>1801</v>
      </c>
      <c r="G15" s="127" t="s">
        <v>1781</v>
      </c>
      <c r="H15" s="127" t="s">
        <v>1802</v>
      </c>
      <c r="I15" s="128">
        <v>7918987.1699999999</v>
      </c>
    </row>
    <row r="16" spans="2:9" ht="409.6">
      <c r="B16" s="125" t="s">
        <v>1803</v>
      </c>
      <c r="C16" s="125" t="s">
        <v>1804</v>
      </c>
      <c r="D16" s="126" t="s">
        <v>1778</v>
      </c>
      <c r="E16" s="125" t="s">
        <v>1779</v>
      </c>
      <c r="F16" s="366" t="s">
        <v>1805</v>
      </c>
      <c r="G16" s="127" t="s">
        <v>1781</v>
      </c>
      <c r="H16" s="127" t="s">
        <v>1806</v>
      </c>
      <c r="I16" s="128">
        <f>9856220-86420</f>
        <v>9769800</v>
      </c>
    </row>
    <row r="17" spans="1:18" ht="204">
      <c r="B17" s="125" t="s">
        <v>1776</v>
      </c>
      <c r="C17" s="125" t="s">
        <v>1807</v>
      </c>
      <c r="D17" s="126" t="s">
        <v>1778</v>
      </c>
      <c r="E17" s="125" t="s">
        <v>1779</v>
      </c>
      <c r="F17" s="366" t="s">
        <v>1808</v>
      </c>
      <c r="G17" s="127" t="s">
        <v>1781</v>
      </c>
      <c r="H17" s="127" t="s">
        <v>1809</v>
      </c>
      <c r="I17" s="128">
        <v>2464000</v>
      </c>
    </row>
    <row r="18" spans="1:18" ht="372">
      <c r="B18" s="125" t="s">
        <v>1796</v>
      </c>
      <c r="C18" s="125" t="s">
        <v>1810</v>
      </c>
      <c r="D18" s="126" t="s">
        <v>1778</v>
      </c>
      <c r="E18" s="125" t="s">
        <v>1779</v>
      </c>
      <c r="F18" s="366" t="s">
        <v>1811</v>
      </c>
      <c r="G18" s="127" t="s">
        <v>1781</v>
      </c>
      <c r="H18" s="127" t="s">
        <v>1812</v>
      </c>
      <c r="I18" s="128">
        <v>2999997</v>
      </c>
    </row>
    <row r="19" spans="1:18" ht="409.6">
      <c r="B19" s="125" t="s">
        <v>1776</v>
      </c>
      <c r="C19" s="125" t="s">
        <v>1813</v>
      </c>
      <c r="D19" s="126" t="s">
        <v>1778</v>
      </c>
      <c r="E19" s="125" t="s">
        <v>1779</v>
      </c>
      <c r="F19" s="366" t="s">
        <v>1814</v>
      </c>
      <c r="G19" s="127" t="s">
        <v>1781</v>
      </c>
      <c r="H19" s="127" t="s">
        <v>1815</v>
      </c>
      <c r="I19" s="128">
        <v>1000000</v>
      </c>
    </row>
    <row r="20" spans="1:18" ht="204">
      <c r="B20" s="125" t="s">
        <v>1776</v>
      </c>
      <c r="C20" s="125" t="s">
        <v>1816</v>
      </c>
      <c r="D20" s="126" t="s">
        <v>1778</v>
      </c>
      <c r="E20" s="125" t="s">
        <v>1779</v>
      </c>
      <c r="F20" s="366" t="s">
        <v>1817</v>
      </c>
      <c r="G20" s="127" t="s">
        <v>1781</v>
      </c>
      <c r="H20" s="127" t="s">
        <v>1818</v>
      </c>
      <c r="I20" s="128">
        <v>2494800</v>
      </c>
    </row>
    <row r="21" spans="1:18" ht="396">
      <c r="B21" s="125" t="s">
        <v>1776</v>
      </c>
      <c r="C21" s="125" t="s">
        <v>1819</v>
      </c>
      <c r="D21" s="126" t="s">
        <v>1778</v>
      </c>
      <c r="E21" s="125" t="s">
        <v>1779</v>
      </c>
      <c r="F21" s="366" t="s">
        <v>1820</v>
      </c>
      <c r="G21" s="127" t="s">
        <v>1781</v>
      </c>
      <c r="H21" s="127" t="s">
        <v>1821</v>
      </c>
      <c r="I21" s="128">
        <v>1448460</v>
      </c>
    </row>
    <row r="22" spans="1:18" ht="409.6">
      <c r="B22" s="125" t="s">
        <v>1822</v>
      </c>
      <c r="C22" s="125" t="s">
        <v>1823</v>
      </c>
      <c r="D22" s="126" t="s">
        <v>1778</v>
      </c>
      <c r="E22" s="125" t="s">
        <v>1779</v>
      </c>
      <c r="F22" s="366" t="s">
        <v>1824</v>
      </c>
      <c r="G22" s="127" t="s">
        <v>1781</v>
      </c>
      <c r="H22" s="127" t="s">
        <v>1825</v>
      </c>
      <c r="I22" s="128">
        <v>32563640</v>
      </c>
    </row>
    <row r="23" spans="1:18" ht="132">
      <c r="B23" s="125" t="s">
        <v>1776</v>
      </c>
      <c r="C23" s="125" t="s">
        <v>1826</v>
      </c>
      <c r="D23" s="126" t="s">
        <v>1778</v>
      </c>
      <c r="E23" s="125" t="s">
        <v>1779</v>
      </c>
      <c r="F23" s="366" t="s">
        <v>1827</v>
      </c>
      <c r="G23" s="127" t="s">
        <v>1781</v>
      </c>
      <c r="H23" s="127" t="s">
        <v>1828</v>
      </c>
      <c r="I23" s="128">
        <v>9130000</v>
      </c>
    </row>
    <row r="24" spans="1:18" ht="168">
      <c r="B24" s="125" t="s">
        <v>1776</v>
      </c>
      <c r="C24" s="125" t="s">
        <v>1829</v>
      </c>
      <c r="D24" s="126" t="s">
        <v>1778</v>
      </c>
      <c r="E24" s="125" t="s">
        <v>1779</v>
      </c>
      <c r="F24" s="366" t="s">
        <v>1830</v>
      </c>
      <c r="G24" s="127" t="s">
        <v>1781</v>
      </c>
      <c r="H24" s="127" t="s">
        <v>1831</v>
      </c>
      <c r="I24" s="128">
        <v>1492531.24</v>
      </c>
    </row>
    <row r="25" spans="1:18" ht="156">
      <c r="B25" s="125" t="s">
        <v>1776</v>
      </c>
      <c r="C25" s="125" t="s">
        <v>1832</v>
      </c>
      <c r="D25" s="126" t="s">
        <v>1833</v>
      </c>
      <c r="E25" s="125" t="s">
        <v>1779</v>
      </c>
      <c r="F25" s="366" t="s">
        <v>1834</v>
      </c>
      <c r="G25" s="127" t="s">
        <v>1781</v>
      </c>
      <c r="H25" s="127" t="s">
        <v>1835</v>
      </c>
      <c r="I25" s="128">
        <f>5500000-1106478</f>
        <v>4393522</v>
      </c>
    </row>
    <row r="26" spans="1:18" ht="409.6">
      <c r="B26" s="125" t="s">
        <v>1836</v>
      </c>
      <c r="C26" s="125" t="s">
        <v>1837</v>
      </c>
      <c r="D26" s="126" t="s">
        <v>1838</v>
      </c>
      <c r="E26" s="125" t="s">
        <v>1779</v>
      </c>
      <c r="F26" s="366" t="s">
        <v>1839</v>
      </c>
      <c r="G26" s="127" t="s">
        <v>1781</v>
      </c>
      <c r="H26" s="127" t="s">
        <v>1840</v>
      </c>
      <c r="I26" s="128">
        <v>3519000</v>
      </c>
    </row>
    <row r="27" spans="1:18" ht="108">
      <c r="B27" s="125" t="s">
        <v>1776</v>
      </c>
      <c r="C27" s="125" t="s">
        <v>1841</v>
      </c>
      <c r="D27" s="126" t="s">
        <v>1778</v>
      </c>
      <c r="E27" s="125" t="s">
        <v>1779</v>
      </c>
      <c r="F27" s="366" t="s">
        <v>1842</v>
      </c>
      <c r="G27" s="127" t="s">
        <v>1781</v>
      </c>
      <c r="H27" s="127" t="s">
        <v>1843</v>
      </c>
      <c r="I27" s="128">
        <v>1115995.1200000001</v>
      </c>
    </row>
    <row r="28" spans="1:18" ht="72">
      <c r="B28" s="125" t="s">
        <v>1844</v>
      </c>
      <c r="C28" s="125" t="s">
        <v>1845</v>
      </c>
      <c r="D28" s="126" t="s">
        <v>1846</v>
      </c>
      <c r="E28" s="125" t="s">
        <v>1779</v>
      </c>
      <c r="F28" s="366" t="s">
        <v>1847</v>
      </c>
      <c r="G28" s="127" t="s">
        <v>1781</v>
      </c>
      <c r="H28" s="127" t="s">
        <v>1848</v>
      </c>
      <c r="I28" s="128">
        <v>1941441.82</v>
      </c>
    </row>
    <row r="29" spans="1:18" ht="96">
      <c r="B29" s="125" t="s">
        <v>1844</v>
      </c>
      <c r="C29" s="125" t="s">
        <v>1849</v>
      </c>
      <c r="D29" s="126" t="s">
        <v>1850</v>
      </c>
      <c r="E29" s="125" t="s">
        <v>1779</v>
      </c>
      <c r="F29" s="366" t="s">
        <v>1970</v>
      </c>
      <c r="G29" s="127" t="s">
        <v>1781</v>
      </c>
      <c r="H29" s="127" t="s">
        <v>1851</v>
      </c>
      <c r="I29" s="128">
        <v>7078022.3900000006</v>
      </c>
    </row>
    <row r="30" spans="1:18" ht="168">
      <c r="A30" s="51"/>
      <c r="B30" s="125" t="s">
        <v>1844</v>
      </c>
      <c r="C30" s="125" t="s">
        <v>1852</v>
      </c>
      <c r="D30" s="126" t="s">
        <v>1853</v>
      </c>
      <c r="E30" s="125" t="s">
        <v>1779</v>
      </c>
      <c r="F30" s="366" t="s">
        <v>1854</v>
      </c>
      <c r="G30" s="127" t="s">
        <v>1781</v>
      </c>
      <c r="H30" s="127" t="s">
        <v>1855</v>
      </c>
      <c r="I30" s="128">
        <f>999999.62+86420</f>
        <v>1086419.6200000001</v>
      </c>
      <c r="J30" s="51"/>
      <c r="K30" s="51"/>
      <c r="L30" s="51"/>
      <c r="M30" s="51"/>
      <c r="N30" s="51"/>
      <c r="O30" s="51"/>
      <c r="P30" s="51"/>
      <c r="Q30" s="51"/>
      <c r="R30" s="51"/>
    </row>
    <row r="31" spans="1:18" ht="84">
      <c r="B31" s="125" t="s">
        <v>1844</v>
      </c>
      <c r="C31" s="125" t="s">
        <v>1856</v>
      </c>
      <c r="D31" s="126" t="s">
        <v>1857</v>
      </c>
      <c r="E31" s="125" t="s">
        <v>1779</v>
      </c>
      <c r="F31" s="366" t="s">
        <v>1858</v>
      </c>
      <c r="G31" s="127" t="s">
        <v>1781</v>
      </c>
      <c r="H31" s="127" t="s">
        <v>1859</v>
      </c>
      <c r="I31" s="128">
        <v>500000</v>
      </c>
    </row>
    <row r="32" spans="1:18" ht="144">
      <c r="B32" s="125" t="s">
        <v>1844</v>
      </c>
      <c r="C32" s="125" t="s">
        <v>1860</v>
      </c>
      <c r="D32" s="126" t="s">
        <v>1861</v>
      </c>
      <c r="E32" s="125" t="s">
        <v>1779</v>
      </c>
      <c r="F32" s="366" t="s">
        <v>1016</v>
      </c>
      <c r="G32" s="127" t="s">
        <v>1781</v>
      </c>
      <c r="H32" s="127" t="s">
        <v>1862</v>
      </c>
      <c r="I32" s="128">
        <v>16960900.109999999</v>
      </c>
    </row>
    <row r="33" spans="2:9" ht="132">
      <c r="B33" s="125" t="s">
        <v>1844</v>
      </c>
      <c r="C33" s="125" t="s">
        <v>1863</v>
      </c>
      <c r="D33" s="126" t="s">
        <v>1864</v>
      </c>
      <c r="E33" s="125" t="s">
        <v>1779</v>
      </c>
      <c r="F33" s="366" t="s">
        <v>1865</v>
      </c>
      <c r="G33" s="127" t="s">
        <v>1781</v>
      </c>
      <c r="H33" s="127" t="s">
        <v>1866</v>
      </c>
      <c r="I33" s="128">
        <v>1000000</v>
      </c>
    </row>
    <row r="34" spans="2:9" ht="409.6">
      <c r="B34" s="125" t="s">
        <v>1844</v>
      </c>
      <c r="C34" s="125" t="s">
        <v>1867</v>
      </c>
      <c r="D34" s="126" t="s">
        <v>1868</v>
      </c>
      <c r="E34" s="125" t="s">
        <v>1779</v>
      </c>
      <c r="F34" s="366" t="s">
        <v>1869</v>
      </c>
      <c r="G34" s="127" t="s">
        <v>1781</v>
      </c>
      <c r="H34" s="127" t="s">
        <v>1870</v>
      </c>
      <c r="I34" s="128">
        <v>1999999.61</v>
      </c>
    </row>
    <row r="35" spans="2:9" ht="288">
      <c r="B35" s="125" t="s">
        <v>1844</v>
      </c>
      <c r="C35" s="125" t="s">
        <v>1871</v>
      </c>
      <c r="D35" s="126" t="s">
        <v>1872</v>
      </c>
      <c r="E35" s="125" t="s">
        <v>1779</v>
      </c>
      <c r="F35" s="366" t="s">
        <v>1873</v>
      </c>
      <c r="G35" s="127" t="s">
        <v>1781</v>
      </c>
      <c r="H35" s="127" t="s">
        <v>1874</v>
      </c>
      <c r="I35" s="128">
        <v>1099000</v>
      </c>
    </row>
    <row r="36" spans="2:9" ht="360">
      <c r="B36" s="125" t="s">
        <v>1844</v>
      </c>
      <c r="C36" s="125" t="s">
        <v>1875</v>
      </c>
      <c r="D36" s="126" t="s">
        <v>1876</v>
      </c>
      <c r="E36" s="125" t="s">
        <v>1779</v>
      </c>
      <c r="F36" s="366" t="s">
        <v>1877</v>
      </c>
      <c r="G36" s="127" t="s">
        <v>1781</v>
      </c>
      <c r="H36" s="127" t="s">
        <v>1878</v>
      </c>
      <c r="I36" s="128">
        <v>1074524</v>
      </c>
    </row>
    <row r="37" spans="2:9" ht="409.6">
      <c r="B37" s="125" t="s">
        <v>1844</v>
      </c>
      <c r="C37" s="125" t="s">
        <v>1879</v>
      </c>
      <c r="D37" s="126" t="s">
        <v>1880</v>
      </c>
      <c r="E37" s="125" t="s">
        <v>1779</v>
      </c>
      <c r="F37" s="366" t="s">
        <v>1881</v>
      </c>
      <c r="G37" s="127" t="s">
        <v>1781</v>
      </c>
      <c r="H37" s="127" t="s">
        <v>1882</v>
      </c>
      <c r="I37" s="128">
        <v>969997.77</v>
      </c>
    </row>
    <row r="38" spans="2:9" ht="396">
      <c r="B38" s="125" t="s">
        <v>1844</v>
      </c>
      <c r="C38" s="125" t="s">
        <v>1883</v>
      </c>
      <c r="D38" s="126" t="s">
        <v>1884</v>
      </c>
      <c r="E38" s="125" t="s">
        <v>1779</v>
      </c>
      <c r="F38" s="366" t="s">
        <v>1885</v>
      </c>
      <c r="G38" s="127" t="s">
        <v>1781</v>
      </c>
      <c r="H38" s="127" t="s">
        <v>1886</v>
      </c>
      <c r="I38" s="128">
        <v>999920</v>
      </c>
    </row>
    <row r="39" spans="2:9" ht="240">
      <c r="B39" s="247" t="s">
        <v>1844</v>
      </c>
      <c r="C39" s="125" t="s">
        <v>1887</v>
      </c>
      <c r="D39" s="126" t="s">
        <v>1888</v>
      </c>
      <c r="E39" s="125" t="s">
        <v>1779</v>
      </c>
      <c r="F39" s="366" t="s">
        <v>1889</v>
      </c>
      <c r="G39" s="127" t="s">
        <v>1781</v>
      </c>
      <c r="H39" s="127" t="s">
        <v>1890</v>
      </c>
      <c r="I39" s="128">
        <v>2409000</v>
      </c>
    </row>
    <row r="40" spans="2:9" ht="409.6">
      <c r="B40" s="125" t="s">
        <v>1844</v>
      </c>
      <c r="C40" s="125" t="s">
        <v>1891</v>
      </c>
      <c r="D40" s="126" t="s">
        <v>1892</v>
      </c>
      <c r="E40" s="125" t="s">
        <v>1779</v>
      </c>
      <c r="F40" s="366" t="s">
        <v>1893</v>
      </c>
      <c r="G40" s="127" t="s">
        <v>1781</v>
      </c>
      <c r="H40" s="127" t="s">
        <v>1894</v>
      </c>
      <c r="I40" s="128">
        <v>979996</v>
      </c>
    </row>
    <row r="41" spans="2:9" ht="204">
      <c r="B41" s="125" t="s">
        <v>1844</v>
      </c>
      <c r="C41" s="125" t="s">
        <v>1895</v>
      </c>
      <c r="D41" s="126" t="s">
        <v>1846</v>
      </c>
      <c r="E41" s="125" t="s">
        <v>1779</v>
      </c>
      <c r="F41" s="366" t="s">
        <v>1962</v>
      </c>
      <c r="G41" s="127" t="s">
        <v>1781</v>
      </c>
      <c r="H41" s="127" t="s">
        <v>1896</v>
      </c>
      <c r="I41" s="128">
        <v>2282000</v>
      </c>
    </row>
    <row r="42" spans="2:9" ht="216">
      <c r="B42" s="125" t="s">
        <v>1931</v>
      </c>
      <c r="C42" s="125" t="s">
        <v>1932</v>
      </c>
      <c r="D42" s="126" t="s">
        <v>1933</v>
      </c>
      <c r="E42" s="125" t="s">
        <v>1779</v>
      </c>
      <c r="F42" s="575" t="s">
        <v>1963</v>
      </c>
      <c r="G42" s="127" t="s">
        <v>1781</v>
      </c>
      <c r="H42" s="127"/>
      <c r="I42" s="128">
        <v>5799889.3600000003</v>
      </c>
    </row>
    <row r="43" spans="2:9" ht="60">
      <c r="B43" s="125" t="s">
        <v>444</v>
      </c>
      <c r="C43" s="125" t="s">
        <v>1934</v>
      </c>
      <c r="D43" s="126" t="s">
        <v>1935</v>
      </c>
      <c r="E43" s="125" t="s">
        <v>1779</v>
      </c>
      <c r="F43" s="366" t="s">
        <v>1889</v>
      </c>
      <c r="G43" s="127" t="s">
        <v>1781</v>
      </c>
      <c r="H43" s="127"/>
      <c r="I43" s="128">
        <v>1174440.06</v>
      </c>
    </row>
    <row r="44" spans="2:9" ht="96">
      <c r="B44" s="125" t="s">
        <v>444</v>
      </c>
      <c r="C44" s="125" t="s">
        <v>1936</v>
      </c>
      <c r="D44" s="126" t="s">
        <v>1937</v>
      </c>
      <c r="E44" s="125" t="s">
        <v>1779</v>
      </c>
      <c r="F44" s="575" t="s">
        <v>1964</v>
      </c>
      <c r="G44" s="127" t="s">
        <v>1781</v>
      </c>
      <c r="H44" s="127"/>
      <c r="I44" s="128">
        <v>372000</v>
      </c>
    </row>
    <row r="45" spans="2:9" ht="72">
      <c r="B45" s="125" t="s">
        <v>444</v>
      </c>
      <c r="C45" s="125" t="s">
        <v>1938</v>
      </c>
      <c r="D45" s="126" t="s">
        <v>1939</v>
      </c>
      <c r="E45" s="125" t="s">
        <v>1779</v>
      </c>
      <c r="F45" s="575" t="s">
        <v>1965</v>
      </c>
      <c r="G45" s="127" t="s">
        <v>1781</v>
      </c>
      <c r="H45" s="127"/>
      <c r="I45" s="128">
        <v>239431.36</v>
      </c>
    </row>
    <row r="46" spans="2:9" ht="84">
      <c r="B46" s="125" t="s">
        <v>444</v>
      </c>
      <c r="C46" s="125" t="s">
        <v>1940</v>
      </c>
      <c r="D46" s="126" t="s">
        <v>1941</v>
      </c>
      <c r="E46" s="125" t="s">
        <v>1779</v>
      </c>
      <c r="F46" s="575" t="s">
        <v>1885</v>
      </c>
      <c r="G46" s="127" t="s">
        <v>1781</v>
      </c>
      <c r="H46" s="127"/>
      <c r="I46" s="128">
        <v>442000</v>
      </c>
    </row>
    <row r="47" spans="2:9" ht="144">
      <c r="B47" s="125" t="s">
        <v>444</v>
      </c>
      <c r="C47" s="125" t="s">
        <v>1942</v>
      </c>
      <c r="D47" s="126" t="s">
        <v>1943</v>
      </c>
      <c r="E47" s="125" t="s">
        <v>1779</v>
      </c>
      <c r="F47" s="575" t="s">
        <v>1966</v>
      </c>
      <c r="G47" s="127" t="s">
        <v>1781</v>
      </c>
      <c r="H47" s="127"/>
      <c r="I47" s="128">
        <v>1998648.0499999998</v>
      </c>
    </row>
    <row r="48" spans="2:9" ht="24">
      <c r="B48" s="125" t="s">
        <v>444</v>
      </c>
      <c r="C48" s="125" t="s">
        <v>1944</v>
      </c>
      <c r="D48" s="126" t="s">
        <v>1937</v>
      </c>
      <c r="E48" s="125" t="s">
        <v>1779</v>
      </c>
      <c r="F48" s="575" t="s">
        <v>1967</v>
      </c>
      <c r="G48" s="127" t="s">
        <v>1781</v>
      </c>
      <c r="H48" s="127"/>
      <c r="I48" s="128">
        <v>1857120</v>
      </c>
    </row>
    <row r="49" spans="2:9" ht="144">
      <c r="B49" s="125" t="s">
        <v>444</v>
      </c>
      <c r="C49" s="125" t="s">
        <v>1945</v>
      </c>
      <c r="D49" s="126" t="s">
        <v>1946</v>
      </c>
      <c r="E49" s="125" t="s">
        <v>1779</v>
      </c>
      <c r="F49" s="575" t="s">
        <v>1968</v>
      </c>
      <c r="G49" s="127" t="s">
        <v>1781</v>
      </c>
      <c r="H49" s="127"/>
      <c r="I49" s="128">
        <v>314400</v>
      </c>
    </row>
    <row r="50" spans="2:9" ht="264">
      <c r="B50" s="125" t="s">
        <v>444</v>
      </c>
      <c r="C50" s="125" t="s">
        <v>1947</v>
      </c>
      <c r="D50" s="126" t="s">
        <v>1937</v>
      </c>
      <c r="E50" s="125" t="s">
        <v>1779</v>
      </c>
      <c r="F50" s="575" t="s">
        <v>1969</v>
      </c>
      <c r="G50" s="127" t="s">
        <v>1781</v>
      </c>
      <c r="H50" s="127"/>
      <c r="I50" s="128">
        <v>2118000</v>
      </c>
    </row>
    <row r="51" spans="2:9">
      <c r="B51" s="247"/>
      <c r="C51" s="125"/>
      <c r="D51" s="126"/>
      <c r="E51" s="125"/>
      <c r="F51" s="366"/>
      <c r="G51" s="127"/>
      <c r="H51" s="127"/>
      <c r="I51" s="128"/>
    </row>
    <row r="52" spans="2:9" ht="15" customHeight="1">
      <c r="B52" s="125"/>
      <c r="C52" s="129" t="s">
        <v>83</v>
      </c>
      <c r="D52" s="125"/>
      <c r="E52" s="125"/>
      <c r="F52" s="366"/>
      <c r="G52" s="127"/>
      <c r="H52" s="127"/>
      <c r="I52" s="130">
        <f>SUM(I9:I51)</f>
        <v>165963542.04000005</v>
      </c>
    </row>
    <row r="53" spans="2:9" ht="15" customHeight="1">
      <c r="B53" s="131"/>
      <c r="C53" s="131"/>
      <c r="D53" s="131"/>
      <c r="E53" s="131"/>
      <c r="F53" s="574"/>
      <c r="G53" s="132"/>
      <c r="H53" s="132"/>
      <c r="I53" s="133"/>
    </row>
    <row r="54" spans="2:9">
      <c r="B54" s="134" t="s">
        <v>35</v>
      </c>
      <c r="C54" s="50"/>
      <c r="D54" s="134"/>
      <c r="E54" s="64"/>
      <c r="F54" s="64"/>
      <c r="G54" s="64"/>
      <c r="H54" s="64"/>
      <c r="I54" s="64"/>
    </row>
    <row r="55" spans="2:9">
      <c r="B55" s="24"/>
      <c r="C55" s="12"/>
      <c r="D55" s="12"/>
    </row>
    <row r="56" spans="2:9">
      <c r="B56" s="24"/>
    </row>
    <row r="57" spans="2:9">
      <c r="B57" s="24"/>
      <c r="C57" s="13"/>
      <c r="D57" s="13"/>
      <c r="G57" s="25"/>
    </row>
    <row r="58" spans="2:9">
      <c r="B58" s="24"/>
      <c r="C58" s="15"/>
      <c r="D58" s="15"/>
      <c r="G58" s="26"/>
    </row>
    <row r="59" spans="2:9">
      <c r="B59" s="24"/>
    </row>
    <row r="60" spans="2:9">
      <c r="B60" s="24"/>
    </row>
    <row r="61" spans="2:9">
      <c r="B61" s="24"/>
    </row>
    <row r="62" spans="2:9">
      <c r="B62" s="24"/>
    </row>
    <row r="63" spans="2:9">
      <c r="B63" s="24"/>
    </row>
    <row r="64" spans="2:9">
      <c r="B64" s="24"/>
    </row>
    <row r="65" spans="2:2">
      <c r="B65" s="24"/>
    </row>
    <row r="66" spans="2:2">
      <c r="B66" s="24"/>
    </row>
    <row r="67" spans="2:2">
      <c r="B67" s="24"/>
    </row>
    <row r="68" spans="2:2">
      <c r="B68" s="24"/>
    </row>
    <row r="69" spans="2:2">
      <c r="B69" s="24"/>
    </row>
    <row r="70" spans="2:2">
      <c r="B70" s="24"/>
    </row>
    <row r="71" spans="2:2">
      <c r="B71" s="24"/>
    </row>
    <row r="72" spans="2:2">
      <c r="B72" s="24"/>
    </row>
    <row r="73" spans="2:2">
      <c r="B73" s="24"/>
    </row>
    <row r="74" spans="2:2">
      <c r="B74" s="24"/>
    </row>
    <row r="75" spans="2:2">
      <c r="B75" s="24"/>
    </row>
    <row r="76" spans="2:2">
      <c r="B76" s="24"/>
    </row>
    <row r="77" spans="2:2">
      <c r="B77" s="24"/>
    </row>
    <row r="78" spans="2:2">
      <c r="B78" s="24"/>
    </row>
    <row r="79" spans="2:2">
      <c r="B79" s="24"/>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7"/>
    </row>
    <row r="102" spans="2:2">
      <c r="B102" s="27"/>
    </row>
    <row r="103" spans="2:2">
      <c r="B103" s="27"/>
    </row>
    <row r="104" spans="2:2">
      <c r="B104" s="27"/>
    </row>
    <row r="105" spans="2:2">
      <c r="B105" s="27"/>
    </row>
    <row r="106" spans="2:2">
      <c r="B106" s="27"/>
    </row>
    <row r="107" spans="2:2">
      <c r="B107" s="27"/>
    </row>
    <row r="108" spans="2:2">
      <c r="B108" s="27"/>
    </row>
    <row r="109" spans="2:2">
      <c r="B109" s="27"/>
    </row>
    <row r="110" spans="2:2">
      <c r="B110" s="27"/>
    </row>
    <row r="111" spans="2:2">
      <c r="B111" s="27"/>
    </row>
    <row r="112" spans="2:2">
      <c r="B112" s="27"/>
    </row>
    <row r="113" spans="2:2">
      <c r="B113" s="27"/>
    </row>
    <row r="114" spans="2:2">
      <c r="B114" s="27"/>
    </row>
    <row r="115" spans="2:2">
      <c r="B115" s="27"/>
    </row>
    <row r="116" spans="2:2">
      <c r="B116" s="27"/>
    </row>
    <row r="117" spans="2:2">
      <c r="B117" s="27"/>
    </row>
    <row r="118" spans="2:2">
      <c r="B118" s="27"/>
    </row>
    <row r="119" spans="2:2">
      <c r="B119" s="27"/>
    </row>
    <row r="120" spans="2:2">
      <c r="B120" s="27"/>
    </row>
    <row r="121" spans="2:2">
      <c r="B121" s="27"/>
    </row>
    <row r="122" spans="2:2">
      <c r="B122" s="27"/>
    </row>
    <row r="123" spans="2:2">
      <c r="B123" s="27"/>
    </row>
    <row r="124" spans="2:2">
      <c r="B124" s="27"/>
    </row>
    <row r="125" spans="2:2">
      <c r="B125" s="27"/>
    </row>
    <row r="126" spans="2:2">
      <c r="B126" s="28"/>
    </row>
    <row r="127" spans="2:2">
      <c r="B127" s="1"/>
    </row>
    <row r="128" spans="2:2">
      <c r="B128" s="1"/>
    </row>
    <row r="129" spans="2:2">
      <c r="B129" s="1"/>
    </row>
    <row r="130" spans="2:2">
      <c r="B130" s="1"/>
    </row>
    <row r="131" spans="2:2">
      <c r="B131" s="1"/>
    </row>
    <row r="132" spans="2:2">
      <c r="B132" s="1"/>
    </row>
    <row r="133" spans="2:2">
      <c r="B133" s="1"/>
    </row>
  </sheetData>
  <mergeCells count="9">
    <mergeCell ref="I7:I8"/>
    <mergeCell ref="B2:I2"/>
    <mergeCell ref="C4:I4"/>
    <mergeCell ref="C5:I5"/>
    <mergeCell ref="C7:C8"/>
    <mergeCell ref="E7:E8"/>
    <mergeCell ref="F7:F8"/>
    <mergeCell ref="G7:H7"/>
    <mergeCell ref="D7:D8"/>
  </mergeCells>
  <phoneticPr fontId="0" type="noConversion"/>
  <conditionalFormatting sqref="B55:B64">
    <cfRule type="duplicateValues" dxfId="6" priority="3"/>
  </conditionalFormatting>
  <conditionalFormatting sqref="B65">
    <cfRule type="duplicateValues" dxfId="5" priority="1"/>
  </conditionalFormatting>
  <conditionalFormatting sqref="B66:B126">
    <cfRule type="duplicateValues" dxfId="4" priority="2"/>
  </conditionalFormatting>
  <dataValidations count="8">
    <dataValidation type="list" allowBlank="1" showInputMessage="1" showErrorMessage="1" sqref="B41:B50" xr:uid="{EE172E18-B1E2-491D-8DE6-30166015C454}">
      <formula1>OFFSET(INDIRECT(Q41),0,0,Q40,1)</formula1>
    </dataValidation>
    <dataValidation type="list" allowBlank="1" showInputMessage="1" showErrorMessage="1" sqref="B39:B40" xr:uid="{91D931D0-DA96-48BE-9DCA-BD37311D3511}">
      <formula1>OFFSET(INDIRECT(Q40),0,0,Q39,1)</formula1>
    </dataValidation>
    <dataValidation type="list" allowBlank="1" showInputMessage="1" showErrorMessage="1" sqref="B69" xr:uid="{D64ADB06-1A82-47B2-A11D-A91E64F579BD}">
      <formula1>OFFSET(INDIRECT(#REF!),0,0,#REF!,1)</formula1>
    </dataValidation>
    <dataValidation type="list" allowBlank="1" showInputMessage="1" showErrorMessage="1" sqref="B52:B53 B55:B63 B65:B68" xr:uid="{452A8267-5DE9-49B0-BB67-8DC5F900EC7C}">
      <formula1>OFFSET(INDIRECT(#REF!),0,0,#REF!,1)</formula1>
    </dataValidation>
    <dataValidation type="list" allowBlank="1" showInputMessage="1" showErrorMessage="1" sqref="B51" xr:uid="{FC5F2326-2A1B-44A6-8C0C-D10E9030E07C}">
      <formula1>OFFSET(INDIRECT(#REF!),0,0,Q51,1)</formula1>
    </dataValidation>
    <dataValidation type="list" allowBlank="1" showInputMessage="1" showErrorMessage="1" sqref="B64" xr:uid="{558F5B8C-A749-4FB4-99D0-3F686C0E5063}">
      <formula1>OFFSET(INDIRECT(#REF!),0,0,#REF!,1)</formula1>
    </dataValidation>
    <dataValidation type="list" allowBlank="1" showInputMessage="1" showErrorMessage="1" sqref="B70" xr:uid="{F9FB837A-8E39-4254-AB64-B32188224205}">
      <formula1>OFFSET(INDIRECT(Q52),0,0,#REF!,1)</formula1>
    </dataValidation>
    <dataValidation type="list" allowBlank="1" showInputMessage="1" showErrorMessage="1" sqref="B71:B126" xr:uid="{A41F5ACC-CEFD-48D8-805B-29C32E1B9D2B}">
      <formula1>OFFSET(INDIRECT(Q53),0,0,Q52,1)</formula1>
    </dataValidation>
  </dataValidation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&amp;L&amp;G&amp;R
&amp;G</oddHeader>
    <oddFooter>&amp;R&amp;G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6">
    <tabColor rgb="FF92D050"/>
    <pageSetUpPr fitToPage="1"/>
  </sheetPr>
  <dimension ref="A1:R29"/>
  <sheetViews>
    <sheetView showGridLines="0" view="pageBreakPreview" topLeftCell="A2" zoomScaleNormal="70" zoomScaleSheetLayoutView="100" workbookViewId="0">
      <selection activeCell="H15" sqref="H15"/>
    </sheetView>
  </sheetViews>
  <sheetFormatPr baseColWidth="10" defaultColWidth="11.44140625" defaultRowHeight="13.8"/>
  <cols>
    <col min="1" max="1" width="0.88671875" style="17" customWidth="1"/>
    <col min="2" max="2" width="42.33203125" style="17" customWidth="1"/>
    <col min="3" max="4" width="50.6640625" style="17" customWidth="1"/>
    <col min="5" max="5" width="2.33203125" style="17" customWidth="1"/>
    <col min="6" max="16384" width="11.44140625" style="17"/>
  </cols>
  <sheetData>
    <row r="1" spans="1:18" ht="14.4" customHeight="1"/>
    <row r="2" spans="1:18" ht="35.1" customHeight="1">
      <c r="B2" s="506" t="s">
        <v>9</v>
      </c>
      <c r="C2" s="507"/>
      <c r="D2" s="508"/>
    </row>
    <row r="3" spans="1:18" ht="3" customHeight="1">
      <c r="B3" s="18"/>
      <c r="C3" s="18"/>
      <c r="D3" s="18"/>
    </row>
    <row r="4" spans="1:18" s="2" customFormat="1" ht="15" customHeight="1">
      <c r="B4" s="122" t="s">
        <v>76</v>
      </c>
      <c r="C4" s="423" t="s">
        <v>218</v>
      </c>
      <c r="D4" s="423"/>
    </row>
    <row r="5" spans="1:18" s="2" customFormat="1" ht="15" customHeight="1">
      <c r="B5" s="138" t="s">
        <v>82</v>
      </c>
      <c r="C5" s="423" t="s">
        <v>219</v>
      </c>
      <c r="D5" s="423"/>
    </row>
    <row r="6" spans="1:18" s="2" customFormat="1" ht="3" customHeight="1">
      <c r="B6" s="19"/>
      <c r="C6" s="19"/>
      <c r="D6" s="19"/>
    </row>
    <row r="7" spans="1:18" s="2" customFormat="1" ht="15" customHeight="1">
      <c r="B7" s="509" t="s">
        <v>2</v>
      </c>
      <c r="C7" s="510"/>
      <c r="D7" s="511"/>
    </row>
    <row r="8" spans="1:18" s="2" customFormat="1" ht="2.25" customHeight="1">
      <c r="B8" s="513"/>
      <c r="C8" s="513"/>
      <c r="D8" s="513"/>
    </row>
    <row r="9" spans="1:18" s="2" customFormat="1" ht="22.2" customHeight="1">
      <c r="B9" s="135" t="s">
        <v>103</v>
      </c>
      <c r="C9" s="512"/>
      <c r="D9" s="512"/>
    </row>
    <row r="10" spans="1:18" s="2" customFormat="1" ht="22.2" customHeight="1">
      <c r="B10" s="135" t="s">
        <v>104</v>
      </c>
      <c r="C10" s="512"/>
      <c r="D10" s="512"/>
    </row>
    <row r="11" spans="1:18" s="2" customFormat="1" ht="22.2" customHeight="1">
      <c r="B11" s="135" t="s">
        <v>105</v>
      </c>
    </row>
    <row r="12" spans="1:18" s="2" customFormat="1" ht="22.2" customHeight="1">
      <c r="B12" s="135" t="s">
        <v>106</v>
      </c>
      <c r="C12" s="512"/>
      <c r="D12" s="512"/>
    </row>
    <row r="13" spans="1:18" s="2" customFormat="1" ht="22.2" customHeight="1">
      <c r="A13" s="53"/>
      <c r="B13" s="136" t="s">
        <v>107</v>
      </c>
      <c r="C13" s="512"/>
      <c r="D13" s="512"/>
      <c r="E13" s="53"/>
      <c r="F13" s="53"/>
      <c r="G13" s="53"/>
      <c r="H13" s="53"/>
      <c r="I13" s="53"/>
      <c r="J13" s="53"/>
      <c r="K13" s="53"/>
      <c r="L13" s="53"/>
      <c r="M13" s="53"/>
      <c r="N13" s="53"/>
      <c r="O13" s="53"/>
      <c r="P13" s="53"/>
      <c r="Q13" s="53"/>
      <c r="R13" s="53"/>
    </row>
    <row r="14" spans="1:18" s="2" customFormat="1" ht="22.2" customHeight="1">
      <c r="B14" s="136" t="s">
        <v>108</v>
      </c>
      <c r="C14" s="512"/>
      <c r="D14" s="520"/>
    </row>
    <row r="15" spans="1:18" s="2" customFormat="1" ht="50.4" customHeight="1">
      <c r="B15" s="136" t="s">
        <v>109</v>
      </c>
      <c r="C15" s="512"/>
      <c r="D15" s="512"/>
    </row>
    <row r="16" spans="1:18" s="2" customFormat="1" ht="33.6" customHeight="1">
      <c r="B16" s="136" t="s">
        <v>110</v>
      </c>
      <c r="C16" s="512"/>
      <c r="D16" s="512"/>
    </row>
    <row r="17" spans="2:4" s="2" customFormat="1" ht="3" customHeight="1">
      <c r="B17" s="19"/>
      <c r="C17" s="19"/>
      <c r="D17" s="19"/>
    </row>
    <row r="18" spans="2:4" s="2" customFormat="1" ht="15" customHeight="1">
      <c r="B18" s="514" t="s">
        <v>3</v>
      </c>
      <c r="C18" s="515"/>
      <c r="D18" s="516"/>
    </row>
    <row r="19" spans="2:4" s="2" customFormat="1" ht="29.1" customHeight="1">
      <c r="B19" s="140" t="s">
        <v>111</v>
      </c>
      <c r="C19" s="141" t="s">
        <v>112</v>
      </c>
      <c r="D19" s="142" t="s">
        <v>113</v>
      </c>
    </row>
    <row r="20" spans="2:4" s="2" customFormat="1" ht="15" customHeight="1">
      <c r="B20" s="139"/>
      <c r="C20" s="139"/>
      <c r="D20" s="139"/>
    </row>
    <row r="21" spans="2:4" s="2" customFormat="1" ht="3" customHeight="1">
      <c r="B21" s="19"/>
      <c r="C21" s="19"/>
      <c r="D21" s="19"/>
    </row>
    <row r="22" spans="2:4" s="2" customFormat="1" ht="15" customHeight="1">
      <c r="B22" s="517" t="s">
        <v>4</v>
      </c>
      <c r="C22" s="518"/>
      <c r="D22" s="519"/>
    </row>
    <row r="23" spans="2:4" s="2" customFormat="1" ht="15" customHeight="1">
      <c r="B23" s="137" t="s">
        <v>114</v>
      </c>
      <c r="C23" s="137" t="s">
        <v>115</v>
      </c>
      <c r="D23" s="137" t="s">
        <v>116</v>
      </c>
    </row>
    <row r="24" spans="2:4" s="2" customFormat="1" ht="15" customHeight="1">
      <c r="B24" s="250"/>
      <c r="C24" s="250"/>
      <c r="D24" s="250"/>
    </row>
    <row r="25" spans="2:4" s="2" customFormat="1" ht="3" customHeight="1">
      <c r="B25" s="19"/>
      <c r="C25" s="19"/>
      <c r="D25" s="19"/>
    </row>
    <row r="26" spans="2:4" s="2" customFormat="1" ht="15" customHeight="1">
      <c r="B26" s="517" t="s">
        <v>5</v>
      </c>
      <c r="C26" s="518"/>
      <c r="D26" s="519"/>
    </row>
    <row r="27" spans="2:4" s="2" customFormat="1" ht="15" customHeight="1">
      <c r="B27" s="137" t="s">
        <v>117</v>
      </c>
      <c r="C27" s="137" t="s">
        <v>118</v>
      </c>
      <c r="D27" s="137" t="s">
        <v>119</v>
      </c>
    </row>
    <row r="28" spans="2:4" s="2" customFormat="1" ht="35.1" customHeight="1">
      <c r="B28" s="248"/>
      <c r="C28" s="249"/>
      <c r="D28" s="250"/>
    </row>
    <row r="29" spans="2:4">
      <c r="B29" s="2"/>
      <c r="C29" s="2"/>
      <c r="D29" s="2"/>
    </row>
  </sheetData>
  <mergeCells count="15">
    <mergeCell ref="B18:D18"/>
    <mergeCell ref="B22:D22"/>
    <mergeCell ref="B26:D26"/>
    <mergeCell ref="C10:D10"/>
    <mergeCell ref="C12:D12"/>
    <mergeCell ref="C13:D13"/>
    <mergeCell ref="C14:D14"/>
    <mergeCell ref="C15:D15"/>
    <mergeCell ref="C16:D16"/>
    <mergeCell ref="B2:D2"/>
    <mergeCell ref="B7:D7"/>
    <mergeCell ref="C9:D9"/>
    <mergeCell ref="B8:D8"/>
    <mergeCell ref="C4:D4"/>
    <mergeCell ref="C5:D5"/>
  </mergeCells>
  <printOptions horizontalCentered="1"/>
  <pageMargins left="0.39370078740157483" right="0.39370078740157483" top="1.3779527559055118" bottom="0.86614173228346458" header="0.39370078740157483" footer="0.59055118110236227"/>
  <pageSetup scale="90" fitToHeight="0" orientation="landscape" r:id="rId1"/>
  <headerFooter scaleWithDoc="0">
    <oddHeader>&amp;L&amp;G&amp;R
&amp;G</oddHeader>
    <oddFooter>&amp;R&amp;G</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8">
    <tabColor rgb="FF92D050"/>
    <pageSetUpPr fitToPage="1"/>
  </sheetPr>
  <dimension ref="A1:CB32"/>
  <sheetViews>
    <sheetView showGridLines="0" view="pageBreakPreview" zoomScale="70" zoomScaleNormal="70" zoomScaleSheetLayoutView="70" workbookViewId="0">
      <selection activeCell="G6" sqref="G6"/>
    </sheetView>
  </sheetViews>
  <sheetFormatPr baseColWidth="10" defaultColWidth="11.44140625" defaultRowHeight="13.8"/>
  <cols>
    <col min="1" max="1" width="0.88671875" style="6" customWidth="1"/>
    <col min="2" max="2" width="6.6640625" style="6" customWidth="1"/>
    <col min="3" max="3" width="6.88671875" style="6" customWidth="1"/>
    <col min="4" max="4" width="10.33203125" style="6" customWidth="1"/>
    <col min="5" max="5" width="20.44140625" style="6" customWidth="1"/>
    <col min="6" max="6" width="22.109375" style="6" customWidth="1"/>
    <col min="7" max="7" width="16.109375" style="6" customWidth="1"/>
    <col min="8" max="8" width="17.44140625" style="6" customWidth="1"/>
    <col min="9" max="9" width="19.5546875" style="6" customWidth="1"/>
    <col min="10" max="10" width="17.6640625" style="6" customWidth="1"/>
    <col min="11" max="12" width="15.6640625" style="6" customWidth="1"/>
    <col min="13" max="13" width="18.5546875" style="6" customWidth="1"/>
    <col min="14" max="14" width="19.33203125" style="6" customWidth="1"/>
    <col min="15" max="15" width="1.109375" style="6" customWidth="1"/>
    <col min="16" max="16384" width="11.44140625" style="6"/>
  </cols>
  <sheetData>
    <row r="1" spans="1:19" ht="14.4" customHeight="1">
      <c r="B1" s="6" t="s">
        <v>124</v>
      </c>
    </row>
    <row r="2" spans="1:19" ht="47.25" customHeight="1">
      <c r="B2" s="521" t="s">
        <v>138</v>
      </c>
      <c r="C2" s="521"/>
      <c r="D2" s="521"/>
      <c r="E2" s="521"/>
      <c r="F2" s="521"/>
      <c r="G2" s="521"/>
      <c r="H2" s="521"/>
      <c r="I2" s="521"/>
      <c r="J2" s="521"/>
      <c r="K2" s="521"/>
      <c r="L2" s="521"/>
      <c r="M2" s="521"/>
      <c r="N2" s="521"/>
    </row>
    <row r="3" spans="1:19" ht="5.4" customHeight="1">
      <c r="B3" s="524"/>
      <c r="C3" s="524"/>
      <c r="D3" s="524"/>
      <c r="E3" s="524"/>
      <c r="F3" s="524"/>
      <c r="G3" s="524"/>
      <c r="H3" s="524"/>
      <c r="I3" s="524"/>
      <c r="J3" s="524"/>
      <c r="K3" s="524"/>
      <c r="L3" s="524"/>
      <c r="M3" s="524"/>
      <c r="N3" s="524"/>
    </row>
    <row r="4" spans="1:19" ht="20.100000000000001" customHeight="1">
      <c r="B4" s="469" t="s">
        <v>140</v>
      </c>
      <c r="C4" s="469"/>
      <c r="D4" s="469"/>
      <c r="E4" s="469"/>
      <c r="F4" s="434"/>
      <c r="G4" s="423" t="s">
        <v>218</v>
      </c>
      <c r="H4" s="423"/>
      <c r="I4" s="423"/>
      <c r="J4" s="423"/>
      <c r="K4" s="423"/>
      <c r="L4" s="423"/>
      <c r="M4" s="423"/>
      <c r="N4" s="423"/>
      <c r="O4" s="423"/>
    </row>
    <row r="5" spans="1:19" ht="20.100000000000001" customHeight="1">
      <c r="B5" s="522" t="s">
        <v>82</v>
      </c>
      <c r="C5" s="522"/>
      <c r="D5" s="522"/>
      <c r="E5" s="522"/>
      <c r="F5" s="523"/>
      <c r="G5" s="525" t="s">
        <v>219</v>
      </c>
      <c r="H5" s="525"/>
      <c r="I5" s="525"/>
      <c r="J5" s="525"/>
      <c r="K5" s="525"/>
      <c r="L5" s="525"/>
      <c r="M5" s="525"/>
      <c r="N5" s="525"/>
      <c r="O5" s="525"/>
    </row>
    <row r="6" spans="1:19" ht="5.4" customHeight="1">
      <c r="G6" s="49"/>
      <c r="H6" s="49"/>
      <c r="I6" s="49"/>
      <c r="J6" s="49"/>
      <c r="K6" s="49"/>
      <c r="L6" s="49"/>
      <c r="M6" s="49"/>
      <c r="N6" s="49"/>
    </row>
    <row r="7" spans="1:19" ht="42.6" customHeight="1">
      <c r="B7" s="538" t="s">
        <v>147</v>
      </c>
      <c r="C7" s="538"/>
      <c r="D7" s="538"/>
      <c r="E7" s="63" t="s">
        <v>70</v>
      </c>
      <c r="F7" s="535" t="s">
        <v>148</v>
      </c>
      <c r="G7" s="535" t="s">
        <v>128</v>
      </c>
      <c r="H7" s="535"/>
      <c r="I7" s="535"/>
      <c r="J7" s="535"/>
      <c r="K7" s="535"/>
      <c r="L7" s="535"/>
      <c r="M7" s="535"/>
      <c r="N7" s="63" t="s">
        <v>134</v>
      </c>
    </row>
    <row r="8" spans="1:19" ht="55.2" customHeight="1">
      <c r="B8" s="185" t="s">
        <v>187</v>
      </c>
      <c r="C8" s="185" t="s">
        <v>188</v>
      </c>
      <c r="D8" s="185" t="s">
        <v>132</v>
      </c>
      <c r="E8" s="143" t="s">
        <v>133</v>
      </c>
      <c r="F8" s="536"/>
      <c r="G8" s="105" t="s">
        <v>11</v>
      </c>
      <c r="H8" s="105" t="s">
        <v>1</v>
      </c>
      <c r="I8" s="105" t="s">
        <v>130</v>
      </c>
      <c r="J8" s="105" t="s">
        <v>152</v>
      </c>
      <c r="K8" s="62" t="s">
        <v>15</v>
      </c>
      <c r="L8" s="186" t="s">
        <v>20</v>
      </c>
      <c r="M8" s="105" t="s">
        <v>153</v>
      </c>
      <c r="N8" s="187" t="s">
        <v>167</v>
      </c>
    </row>
    <row r="9" spans="1:19" s="5" customFormat="1" ht="12">
      <c r="B9" s="251"/>
      <c r="C9" s="251"/>
      <c r="D9" s="252"/>
      <c r="E9" s="251"/>
      <c r="F9" s="253"/>
      <c r="G9" s="254"/>
      <c r="H9" s="255"/>
      <c r="I9" s="255"/>
      <c r="J9" s="255"/>
      <c r="K9" s="256"/>
      <c r="L9" s="257"/>
      <c r="M9" s="255"/>
      <c r="N9" s="258" t="str">
        <f>IFERROR(($J9/$G9)*100,"")</f>
        <v/>
      </c>
    </row>
    <row r="10" spans="1:19" s="5" customFormat="1" ht="15" customHeight="1">
      <c r="B10" s="259"/>
      <c r="C10" s="259"/>
      <c r="D10" s="260"/>
      <c r="E10" s="259"/>
      <c r="F10" s="261"/>
      <c r="G10" s="262"/>
      <c r="H10" s="263"/>
      <c r="I10" s="263"/>
      <c r="J10" s="263"/>
      <c r="K10" s="264"/>
      <c r="L10" s="265"/>
      <c r="M10" s="266"/>
      <c r="N10" s="267" t="str">
        <f>IFERROR(($M10/$H10)*100,"")</f>
        <v/>
      </c>
    </row>
    <row r="11" spans="1:19" s="5" customFormat="1" ht="15" customHeight="1">
      <c r="B11" s="259"/>
      <c r="C11" s="259"/>
      <c r="D11" s="260"/>
      <c r="E11" s="259"/>
      <c r="F11" s="261"/>
      <c r="G11" s="268"/>
      <c r="H11" s="269"/>
      <c r="I11" s="269"/>
      <c r="J11" s="269"/>
      <c r="K11" s="270"/>
      <c r="L11" s="271"/>
      <c r="M11" s="269"/>
      <c r="N11" s="267" t="str">
        <f t="shared" ref="N11:N24" si="0">IFERROR(($M11/$H11)*100,"")</f>
        <v/>
      </c>
    </row>
    <row r="12" spans="1:19" s="5" customFormat="1" ht="15" customHeight="1">
      <c r="B12" s="259"/>
      <c r="C12" s="259"/>
      <c r="D12" s="260"/>
      <c r="E12" s="259"/>
      <c r="F12" s="272"/>
      <c r="G12" s="273"/>
      <c r="H12" s="269"/>
      <c r="I12" s="269"/>
      <c r="J12" s="269"/>
      <c r="K12" s="270"/>
      <c r="L12" s="271"/>
      <c r="M12" s="269"/>
      <c r="N12" s="267" t="str">
        <f t="shared" si="0"/>
        <v/>
      </c>
    </row>
    <row r="13" spans="1:19" s="5" customFormat="1" ht="15" customHeight="1">
      <c r="A13" s="52"/>
      <c r="B13" s="259"/>
      <c r="C13" s="259"/>
      <c r="D13" s="260"/>
      <c r="E13" s="259"/>
      <c r="F13" s="261"/>
      <c r="G13" s="268"/>
      <c r="H13" s="274"/>
      <c r="I13" s="274"/>
      <c r="J13" s="266"/>
      <c r="K13" s="275"/>
      <c r="L13" s="276"/>
      <c r="M13" s="266"/>
      <c r="N13" s="267" t="str">
        <f t="shared" si="0"/>
        <v/>
      </c>
      <c r="O13" s="52"/>
      <c r="P13" s="52"/>
      <c r="Q13" s="52"/>
      <c r="R13" s="52"/>
      <c r="S13" s="52"/>
    </row>
    <row r="14" spans="1:19" s="5" customFormat="1" ht="15" customHeight="1">
      <c r="B14" s="259"/>
      <c r="C14" s="259"/>
      <c r="D14" s="260"/>
      <c r="E14" s="259"/>
      <c r="F14" s="261"/>
      <c r="G14" s="277"/>
      <c r="H14" s="274"/>
      <c r="I14" s="274"/>
      <c r="J14" s="266"/>
      <c r="K14" s="275"/>
      <c r="L14" s="276"/>
      <c r="M14" s="266"/>
      <c r="N14" s="267" t="str">
        <f t="shared" si="0"/>
        <v/>
      </c>
    </row>
    <row r="15" spans="1:19" s="5" customFormat="1" ht="15" customHeight="1">
      <c r="B15" s="259"/>
      <c r="C15" s="259"/>
      <c r="D15" s="260"/>
      <c r="E15" s="259"/>
      <c r="F15" s="261"/>
      <c r="G15" s="268"/>
      <c r="H15" s="274"/>
      <c r="I15" s="274"/>
      <c r="J15" s="266"/>
      <c r="K15" s="275"/>
      <c r="L15" s="276"/>
      <c r="M15" s="266"/>
      <c r="N15" s="267" t="str">
        <f t="shared" si="0"/>
        <v/>
      </c>
    </row>
    <row r="16" spans="1:19" s="5" customFormat="1" ht="15" customHeight="1">
      <c r="B16" s="259"/>
      <c r="C16" s="259"/>
      <c r="D16" s="260"/>
      <c r="E16" s="259"/>
      <c r="F16" s="261"/>
      <c r="G16" s="277"/>
      <c r="H16" s="274"/>
      <c r="I16" s="274"/>
      <c r="J16" s="266"/>
      <c r="K16" s="275"/>
      <c r="L16" s="276"/>
      <c r="M16" s="266"/>
      <c r="N16" s="267" t="str">
        <f t="shared" si="0"/>
        <v/>
      </c>
    </row>
    <row r="17" spans="1:80" s="5" customFormat="1" ht="15" customHeight="1">
      <c r="B17" s="259"/>
      <c r="C17" s="259"/>
      <c r="D17" s="260"/>
      <c r="E17" s="259"/>
      <c r="F17" s="261"/>
      <c r="G17" s="277"/>
      <c r="H17" s="274"/>
      <c r="I17" s="274"/>
      <c r="J17" s="266"/>
      <c r="K17" s="275"/>
      <c r="L17" s="276"/>
      <c r="M17" s="266"/>
      <c r="N17" s="267" t="str">
        <f t="shared" si="0"/>
        <v/>
      </c>
    </row>
    <row r="18" spans="1:80" s="5" customFormat="1" ht="15" customHeight="1">
      <c r="B18" s="259"/>
      <c r="C18" s="259"/>
      <c r="D18" s="260"/>
      <c r="E18" s="259"/>
      <c r="F18" s="261"/>
      <c r="G18" s="268"/>
      <c r="H18" s="274"/>
      <c r="I18" s="274"/>
      <c r="J18" s="266"/>
      <c r="K18" s="275"/>
      <c r="L18" s="276"/>
      <c r="M18" s="266"/>
      <c r="N18" s="267" t="str">
        <f t="shared" si="0"/>
        <v/>
      </c>
    </row>
    <row r="19" spans="1:80" s="5" customFormat="1" ht="15" customHeight="1">
      <c r="B19" s="259"/>
      <c r="C19" s="259"/>
      <c r="D19" s="260"/>
      <c r="E19" s="259"/>
      <c r="F19" s="261"/>
      <c r="G19" s="277"/>
      <c r="H19" s="274"/>
      <c r="I19" s="274"/>
      <c r="J19" s="266"/>
      <c r="K19" s="275"/>
      <c r="L19" s="276"/>
      <c r="M19" s="266"/>
      <c r="N19" s="267" t="str">
        <f t="shared" si="0"/>
        <v/>
      </c>
    </row>
    <row r="20" spans="1:80" s="5" customFormat="1" ht="15" customHeight="1">
      <c r="B20" s="259"/>
      <c r="C20" s="259"/>
      <c r="D20" s="260"/>
      <c r="E20" s="259"/>
      <c r="F20" s="261"/>
      <c r="G20" s="268"/>
      <c r="H20" s="274"/>
      <c r="I20" s="274"/>
      <c r="J20" s="266"/>
      <c r="K20" s="275"/>
      <c r="L20" s="276"/>
      <c r="M20" s="266"/>
      <c r="N20" s="267" t="str">
        <f t="shared" si="0"/>
        <v/>
      </c>
    </row>
    <row r="21" spans="1:80" s="5" customFormat="1" ht="15" customHeight="1">
      <c r="B21" s="259"/>
      <c r="C21" s="259"/>
      <c r="D21" s="260"/>
      <c r="E21" s="259"/>
      <c r="F21" s="261"/>
      <c r="G21" s="277"/>
      <c r="H21" s="274"/>
      <c r="I21" s="274"/>
      <c r="J21" s="266"/>
      <c r="K21" s="275"/>
      <c r="L21" s="276"/>
      <c r="M21" s="266"/>
      <c r="N21" s="267" t="str">
        <f t="shared" si="0"/>
        <v/>
      </c>
    </row>
    <row r="22" spans="1:80" s="5" customFormat="1" ht="15" customHeight="1">
      <c r="B22" s="259"/>
      <c r="C22" s="259"/>
      <c r="D22" s="260"/>
      <c r="E22" s="259"/>
      <c r="F22" s="261"/>
      <c r="G22" s="268"/>
      <c r="H22" s="274"/>
      <c r="I22" s="274"/>
      <c r="J22" s="266"/>
      <c r="K22" s="275"/>
      <c r="L22" s="276"/>
      <c r="M22" s="266"/>
      <c r="N22" s="267" t="str">
        <f t="shared" si="0"/>
        <v/>
      </c>
    </row>
    <row r="23" spans="1:80" s="5" customFormat="1" ht="15" customHeight="1">
      <c r="B23" s="259"/>
      <c r="C23" s="259"/>
      <c r="D23" s="260"/>
      <c r="E23" s="259"/>
      <c r="F23" s="261"/>
      <c r="G23" s="268"/>
      <c r="H23" s="274"/>
      <c r="I23" s="274"/>
      <c r="J23" s="266"/>
      <c r="K23" s="275"/>
      <c r="L23" s="276"/>
      <c r="M23" s="266"/>
      <c r="N23" s="267" t="str">
        <f t="shared" si="0"/>
        <v/>
      </c>
    </row>
    <row r="24" spans="1:80" s="5" customFormat="1" ht="15" customHeight="1">
      <c r="B24" s="259"/>
      <c r="C24" s="259"/>
      <c r="D24" s="260"/>
      <c r="E24" s="259"/>
      <c r="F24" s="278" t="s">
        <v>83</v>
      </c>
      <c r="G24" s="279"/>
      <c r="H24" s="280"/>
      <c r="I24" s="280"/>
      <c r="J24" s="281"/>
      <c r="K24" s="282"/>
      <c r="L24" s="283"/>
      <c r="M24" s="281"/>
      <c r="N24" s="267" t="str">
        <f t="shared" si="0"/>
        <v/>
      </c>
    </row>
    <row r="25" spans="1:80" s="33" customFormat="1" ht="15" customHeight="1">
      <c r="A25" s="5"/>
      <c r="B25" s="284"/>
      <c r="C25" s="284"/>
      <c r="D25" s="285"/>
      <c r="E25" s="284"/>
      <c r="F25" s="285"/>
      <c r="G25" s="286"/>
      <c r="H25" s="287"/>
      <c r="I25" s="287"/>
      <c r="J25" s="288"/>
      <c r="K25" s="289"/>
      <c r="L25" s="290"/>
      <c r="M25" s="288"/>
      <c r="N25" s="291" t="str">
        <f>IFERROR(($J25/$G25)*100,"")</f>
        <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0" s="5" customFormat="1" ht="28.5" customHeight="1">
      <c r="B26" s="537" t="s">
        <v>161</v>
      </c>
      <c r="C26" s="537"/>
      <c r="D26" s="537"/>
      <c r="E26" s="537"/>
      <c r="F26" s="537"/>
      <c r="G26" s="537"/>
      <c r="H26" s="537"/>
      <c r="I26" s="537"/>
      <c r="J26" s="537"/>
      <c r="K26" s="537"/>
      <c r="L26" s="537"/>
      <c r="M26" s="537"/>
      <c r="N26" s="537"/>
    </row>
    <row r="27" spans="1:80" s="5" customFormat="1" ht="15" customHeight="1">
      <c r="B27" s="526"/>
      <c r="C27" s="527"/>
      <c r="D27" s="527"/>
      <c r="E27" s="527"/>
      <c r="F27" s="527"/>
      <c r="G27" s="527"/>
      <c r="H27" s="527"/>
      <c r="I27" s="527"/>
      <c r="J27" s="527"/>
      <c r="K27" s="527"/>
      <c r="L27" s="527"/>
      <c r="M27" s="527"/>
      <c r="N27" s="528"/>
    </row>
    <row r="28" spans="1:80" s="5" customFormat="1" ht="15" customHeight="1">
      <c r="B28" s="529"/>
      <c r="C28" s="530"/>
      <c r="D28" s="530"/>
      <c r="E28" s="530"/>
      <c r="F28" s="530"/>
      <c r="G28" s="530"/>
      <c r="H28" s="530"/>
      <c r="I28" s="530"/>
      <c r="J28" s="530"/>
      <c r="K28" s="530"/>
      <c r="L28" s="530"/>
      <c r="M28" s="530"/>
      <c r="N28" s="531"/>
    </row>
    <row r="29" spans="1:80" s="5" customFormat="1" ht="15" customHeight="1">
      <c r="B29" s="532"/>
      <c r="C29" s="533"/>
      <c r="D29" s="533"/>
      <c r="E29" s="533"/>
      <c r="F29" s="533"/>
      <c r="G29" s="533"/>
      <c r="H29" s="533"/>
      <c r="I29" s="533"/>
      <c r="J29" s="533"/>
      <c r="K29" s="533"/>
      <c r="L29" s="533"/>
      <c r="M29" s="533"/>
      <c r="N29" s="534"/>
    </row>
    <row r="30" spans="1:80">
      <c r="B30" s="34"/>
      <c r="C30" s="35"/>
      <c r="D30" s="34"/>
      <c r="F30" s="34"/>
    </row>
    <row r="31" spans="1:80">
      <c r="C31" s="36"/>
      <c r="D31" s="37"/>
      <c r="J31" s="38"/>
      <c r="K31" s="38"/>
      <c r="L31" s="38"/>
    </row>
    <row r="32" spans="1:80">
      <c r="C32" s="39"/>
      <c r="D32" s="39"/>
      <c r="J32" s="40"/>
      <c r="K32" s="40"/>
      <c r="L32" s="40"/>
    </row>
  </sheetData>
  <mergeCells count="11">
    <mergeCell ref="B27:N29"/>
    <mergeCell ref="F7:F8"/>
    <mergeCell ref="B26:N26"/>
    <mergeCell ref="G7:M7"/>
    <mergeCell ref="B7:D7"/>
    <mergeCell ref="B2:N2"/>
    <mergeCell ref="B4:F4"/>
    <mergeCell ref="B5:F5"/>
    <mergeCell ref="B3:N3"/>
    <mergeCell ref="G4:O4"/>
    <mergeCell ref="G5:O5"/>
  </mergeCells>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&amp;L&amp;G&amp;R
&amp;G</oddHeader>
    <oddFooter>&amp;R&amp;G</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1">
    <tabColor rgb="FFFFC000"/>
    <pageSetUpPr fitToPage="1"/>
  </sheetPr>
  <dimension ref="A1:AK202"/>
  <sheetViews>
    <sheetView showGridLines="0" view="pageBreakPreview" topLeftCell="A181" zoomScale="70" zoomScaleNormal="55" zoomScaleSheetLayoutView="70" workbookViewId="0">
      <selection activeCell="N200" sqref="N200"/>
    </sheetView>
  </sheetViews>
  <sheetFormatPr baseColWidth="10" defaultColWidth="9.33203125" defaultRowHeight="13.8"/>
  <cols>
    <col min="1" max="1" width="0.88671875" style="1" customWidth="1"/>
    <col min="2" max="2" width="12.109375" style="1" customWidth="1"/>
    <col min="3" max="3" width="22.33203125" style="1" customWidth="1"/>
    <col min="4" max="4" width="13.33203125" style="1" customWidth="1"/>
    <col min="5" max="5" width="18.5546875" style="1" customWidth="1"/>
    <col min="6" max="6" width="16.33203125" style="1" customWidth="1"/>
    <col min="7" max="7" width="28.88671875" style="1" customWidth="1"/>
    <col min="8" max="8" width="15.33203125" style="1" customWidth="1"/>
    <col min="9" max="9" width="15.5546875" style="324" customWidth="1"/>
    <col min="10" max="10" width="22.109375" style="329" customWidth="1"/>
    <col min="11" max="11" width="23.6640625" style="329" customWidth="1"/>
    <col min="12" max="15" width="15.6640625" style="329" customWidth="1"/>
    <col min="16" max="16" width="20.109375" style="329" customWidth="1"/>
    <col min="17" max="17" width="24.88671875" style="1" customWidth="1"/>
    <col min="18" max="18" width="2.33203125" style="1" hidden="1" customWidth="1"/>
    <col min="19" max="29" width="0" style="321" hidden="1" customWidth="1"/>
    <col min="30" max="34" width="9.44140625" style="321" hidden="1" customWidth="1"/>
    <col min="35" max="35" width="0" style="321" hidden="1" customWidth="1"/>
    <col min="36" max="36" width="12" style="321" hidden="1" customWidth="1"/>
    <col min="37" max="37" width="10.5546875" style="1" hidden="1" customWidth="1"/>
    <col min="38" max="39" width="0" style="1" hidden="1" customWidth="1"/>
    <col min="40" max="16384" width="9.33203125" style="1"/>
  </cols>
  <sheetData>
    <row r="1" spans="1:37" ht="14.4" customHeight="1"/>
    <row r="2" spans="1:37" ht="35.1" customHeight="1">
      <c r="B2" s="428" t="s">
        <v>163</v>
      </c>
      <c r="C2" s="428"/>
      <c r="D2" s="428"/>
      <c r="E2" s="428"/>
      <c r="F2" s="428"/>
      <c r="G2" s="428"/>
      <c r="H2" s="428"/>
      <c r="I2" s="428"/>
      <c r="J2" s="428"/>
      <c r="K2" s="428"/>
      <c r="L2" s="428"/>
      <c r="M2" s="428"/>
      <c r="N2" s="428"/>
      <c r="O2" s="428"/>
      <c r="P2" s="428"/>
      <c r="Q2" s="428"/>
    </row>
    <row r="3" spans="1:37" ht="3" customHeight="1">
      <c r="B3" s="543"/>
      <c r="C3" s="543"/>
      <c r="D3" s="543"/>
      <c r="E3" s="543"/>
      <c r="F3" s="543"/>
      <c r="G3" s="543"/>
      <c r="H3" s="543"/>
      <c r="I3" s="543"/>
      <c r="J3" s="543"/>
      <c r="K3" s="543"/>
      <c r="L3" s="543"/>
      <c r="M3" s="543"/>
      <c r="N3" s="543"/>
      <c r="O3" s="543"/>
      <c r="P3" s="543"/>
      <c r="Q3" s="543"/>
    </row>
    <row r="4" spans="1:37" ht="19.5" customHeight="1">
      <c r="B4" s="469" t="s">
        <v>140</v>
      </c>
      <c r="C4" s="434"/>
      <c r="D4" s="544" t="s">
        <v>218</v>
      </c>
      <c r="E4" s="544"/>
      <c r="F4" s="544"/>
      <c r="G4" s="544"/>
      <c r="H4" s="544"/>
      <c r="I4" s="544"/>
      <c r="J4" s="544"/>
      <c r="K4" s="544"/>
      <c r="L4" s="544"/>
      <c r="M4" s="544"/>
      <c r="N4" s="544"/>
      <c r="O4" s="544"/>
      <c r="P4" s="544"/>
      <c r="Q4" s="544"/>
      <c r="R4" s="544"/>
    </row>
    <row r="5" spans="1:37" ht="19.2" customHeight="1">
      <c r="B5" s="469" t="s">
        <v>82</v>
      </c>
      <c r="C5" s="434"/>
      <c r="D5" s="544" t="s">
        <v>219</v>
      </c>
      <c r="E5" s="544"/>
      <c r="F5" s="544"/>
      <c r="G5" s="544"/>
      <c r="H5" s="544"/>
      <c r="I5" s="544"/>
      <c r="J5" s="544"/>
      <c r="K5" s="544"/>
      <c r="L5" s="544"/>
      <c r="M5" s="544"/>
      <c r="N5" s="544"/>
      <c r="O5" s="544"/>
      <c r="P5" s="544"/>
      <c r="Q5" s="544"/>
      <c r="R5" s="544"/>
    </row>
    <row r="6" spans="1:37" ht="19.2" customHeight="1">
      <c r="B6" s="469" t="s">
        <v>149</v>
      </c>
      <c r="C6" s="434"/>
      <c r="D6" s="544">
        <v>2023</v>
      </c>
      <c r="E6" s="544"/>
      <c r="F6" s="544"/>
      <c r="G6" s="544"/>
      <c r="H6" s="544"/>
      <c r="I6" s="544"/>
      <c r="J6" s="544"/>
      <c r="K6" s="544"/>
      <c r="L6" s="544"/>
      <c r="M6" s="544"/>
      <c r="N6" s="544"/>
      <c r="O6" s="544"/>
      <c r="P6" s="544"/>
      <c r="Q6" s="544"/>
      <c r="R6" s="544"/>
    </row>
    <row r="7" spans="1:37" ht="3" customHeight="1">
      <c r="B7" s="9"/>
      <c r="C7" s="9"/>
      <c r="D7" s="9"/>
      <c r="E7" s="9"/>
      <c r="F7" s="9"/>
      <c r="G7" s="9"/>
      <c r="H7" s="9"/>
      <c r="I7" s="325"/>
      <c r="J7" s="330"/>
      <c r="K7" s="330"/>
      <c r="L7" s="330"/>
      <c r="M7" s="330"/>
      <c r="N7" s="330"/>
      <c r="O7" s="330"/>
      <c r="P7" s="330"/>
      <c r="Q7" s="9"/>
    </row>
    <row r="8" spans="1:37" s="10" customFormat="1" ht="40.200000000000003" customHeight="1">
      <c r="B8" s="490" t="s">
        <v>141</v>
      </c>
      <c r="C8" s="490"/>
      <c r="D8" s="490" t="s">
        <v>154</v>
      </c>
      <c r="E8" s="490"/>
      <c r="F8" s="490"/>
      <c r="G8" s="490"/>
      <c r="H8" s="490" t="s">
        <v>164</v>
      </c>
      <c r="I8" s="490" t="s">
        <v>128</v>
      </c>
      <c r="J8" s="490"/>
      <c r="K8" s="490"/>
      <c r="L8" s="490"/>
      <c r="M8" s="490"/>
      <c r="N8" s="490"/>
      <c r="O8" s="490"/>
      <c r="P8" s="490"/>
      <c r="Q8" s="62" t="s">
        <v>146</v>
      </c>
      <c r="S8" s="322"/>
      <c r="T8" s="322"/>
      <c r="U8" s="322"/>
      <c r="V8" s="322"/>
      <c r="W8" s="322"/>
      <c r="X8" s="322"/>
      <c r="Y8" s="322"/>
      <c r="Z8" s="322"/>
      <c r="AA8" s="322"/>
      <c r="AB8" s="322"/>
      <c r="AC8" s="322"/>
      <c r="AD8" s="322"/>
      <c r="AE8" s="322"/>
      <c r="AF8" s="322"/>
      <c r="AG8" s="322"/>
      <c r="AH8" s="322"/>
      <c r="AI8" s="322"/>
      <c r="AJ8" s="322"/>
    </row>
    <row r="9" spans="1:37" s="10" customFormat="1" ht="32.4" customHeight="1">
      <c r="B9" s="490" t="s">
        <v>142</v>
      </c>
      <c r="C9" s="490" t="s">
        <v>143</v>
      </c>
      <c r="D9" s="490" t="s">
        <v>155</v>
      </c>
      <c r="E9" s="490"/>
      <c r="F9" s="490" t="s">
        <v>156</v>
      </c>
      <c r="G9" s="490"/>
      <c r="H9" s="490"/>
      <c r="I9" s="541" t="s">
        <v>145</v>
      </c>
      <c r="J9" s="539" t="s">
        <v>11</v>
      </c>
      <c r="K9" s="539" t="s">
        <v>1</v>
      </c>
      <c r="L9" s="539" t="s">
        <v>130</v>
      </c>
      <c r="M9" s="539" t="s">
        <v>152</v>
      </c>
      <c r="N9" s="539" t="s">
        <v>15</v>
      </c>
      <c r="O9" s="539" t="s">
        <v>20</v>
      </c>
      <c r="P9" s="539" t="s">
        <v>153</v>
      </c>
      <c r="Q9" s="490" t="s">
        <v>168</v>
      </c>
      <c r="S9" s="322"/>
      <c r="T9" s="322"/>
      <c r="U9" s="322"/>
      <c r="V9" s="322"/>
      <c r="W9" s="322"/>
      <c r="X9" s="322"/>
      <c r="Y9" s="322"/>
      <c r="Z9" s="322"/>
      <c r="AA9" s="322"/>
      <c r="AB9" s="322"/>
      <c r="AC9" s="322"/>
      <c r="AD9" s="322"/>
      <c r="AE9" s="322"/>
      <c r="AF9" s="322"/>
      <c r="AG9" s="322"/>
      <c r="AH9" s="322"/>
      <c r="AI9" s="322"/>
      <c r="AJ9" s="322"/>
    </row>
    <row r="10" spans="1:37" s="11" customFormat="1" ht="33.6" customHeight="1">
      <c r="B10" s="491"/>
      <c r="C10" s="491"/>
      <c r="D10" s="105" t="s">
        <v>144</v>
      </c>
      <c r="E10" s="105" t="s">
        <v>121</v>
      </c>
      <c r="F10" s="105" t="s">
        <v>157</v>
      </c>
      <c r="G10" s="105" t="s">
        <v>121</v>
      </c>
      <c r="H10" s="491"/>
      <c r="I10" s="542"/>
      <c r="J10" s="540"/>
      <c r="K10" s="540"/>
      <c r="L10" s="540"/>
      <c r="M10" s="540"/>
      <c r="N10" s="540"/>
      <c r="O10" s="540"/>
      <c r="P10" s="540"/>
      <c r="Q10" s="491"/>
      <c r="S10" s="322" t="s">
        <v>142</v>
      </c>
      <c r="T10" s="322" t="s">
        <v>141</v>
      </c>
      <c r="U10" s="322" t="s">
        <v>1171</v>
      </c>
      <c r="V10" s="322" t="s">
        <v>61</v>
      </c>
      <c r="W10" s="322" t="s">
        <v>1172</v>
      </c>
      <c r="X10" s="322" t="s">
        <v>1173</v>
      </c>
      <c r="Y10" s="322" t="s">
        <v>1174</v>
      </c>
      <c r="Z10" s="322" t="s">
        <v>1175</v>
      </c>
      <c r="AA10" s="322" t="s">
        <v>1176</v>
      </c>
      <c r="AB10" s="322" t="s">
        <v>1177</v>
      </c>
      <c r="AC10" s="322" t="s">
        <v>1178</v>
      </c>
      <c r="AD10" s="322" t="s">
        <v>145</v>
      </c>
      <c r="AE10" s="322" t="s">
        <v>1179</v>
      </c>
      <c r="AF10" s="322" t="s">
        <v>1180</v>
      </c>
      <c r="AG10" s="322" t="s">
        <v>130</v>
      </c>
      <c r="AH10" s="322" t="s">
        <v>1181</v>
      </c>
      <c r="AI10" s="322" t="s">
        <v>1182</v>
      </c>
      <c r="AJ10" s="322"/>
    </row>
    <row r="11" spans="1:37" s="310" customFormat="1">
      <c r="B11" s="311" t="s">
        <v>446</v>
      </c>
      <c r="C11" s="312" t="s">
        <v>447</v>
      </c>
      <c r="D11" s="312" t="s">
        <v>448</v>
      </c>
      <c r="E11" s="318" t="s">
        <v>449</v>
      </c>
      <c r="F11" s="312"/>
      <c r="G11" s="312"/>
      <c r="H11" s="367">
        <f>+L11/K11</f>
        <v>0</v>
      </c>
      <c r="I11" s="326">
        <f>+VLOOKUP(B11,S$10:AD192,12,0)</f>
        <v>3000</v>
      </c>
      <c r="J11" s="331">
        <v>384039</v>
      </c>
      <c r="K11" s="331">
        <v>384039</v>
      </c>
      <c r="L11" s="331">
        <v>0</v>
      </c>
      <c r="M11" s="331">
        <f>+P11-L11</f>
        <v>384039</v>
      </c>
      <c r="N11" s="331">
        <v>384039</v>
      </c>
      <c r="O11" s="331">
        <v>0</v>
      </c>
      <c r="P11" s="331">
        <v>384039</v>
      </c>
      <c r="Q11" s="340">
        <f>(M11+L11)/K11</f>
        <v>1</v>
      </c>
      <c r="S11" s="323" t="s">
        <v>446</v>
      </c>
      <c r="T11" s="323" t="s">
        <v>1183</v>
      </c>
      <c r="U11" s="323" t="s">
        <v>1184</v>
      </c>
      <c r="V11" s="323" t="s">
        <v>1185</v>
      </c>
      <c r="W11" s="323" t="s">
        <v>1186</v>
      </c>
      <c r="X11" s="323" t="s">
        <v>1187</v>
      </c>
      <c r="Y11" s="323" t="s">
        <v>1710</v>
      </c>
      <c r="Z11" s="323" t="s">
        <v>1188</v>
      </c>
      <c r="AA11" s="323" t="s">
        <v>1189</v>
      </c>
      <c r="AB11" s="323" t="s">
        <v>1190</v>
      </c>
      <c r="AC11" s="323" t="s">
        <v>1191</v>
      </c>
      <c r="AD11" s="323">
        <v>3000</v>
      </c>
      <c r="AE11" s="323">
        <v>384039</v>
      </c>
      <c r="AF11" s="323">
        <v>384039</v>
      </c>
      <c r="AG11" s="323">
        <v>0</v>
      </c>
      <c r="AH11" s="323">
        <v>0</v>
      </c>
      <c r="AI11" s="323" t="s">
        <v>1192</v>
      </c>
      <c r="AJ11" s="323" t="b">
        <v>1</v>
      </c>
      <c r="AK11" s="310" t="b">
        <f>B11=S11</f>
        <v>1</v>
      </c>
    </row>
    <row r="12" spans="1:37" s="310" customFormat="1" ht="36">
      <c r="B12" s="311" t="s">
        <v>450</v>
      </c>
      <c r="C12" s="312" t="s">
        <v>451</v>
      </c>
      <c r="D12" s="312" t="s">
        <v>452</v>
      </c>
      <c r="E12" s="318" t="s">
        <v>453</v>
      </c>
      <c r="F12" s="312"/>
      <c r="G12" s="312"/>
      <c r="H12" s="367">
        <f t="shared" ref="H12:H75" si="0">+L12/K12</f>
        <v>0</v>
      </c>
      <c r="I12" s="326">
        <f>+VLOOKUP(B12,S$10:AD192,12,0)</f>
        <v>6000</v>
      </c>
      <c r="J12" s="331">
        <v>1343067</v>
      </c>
      <c r="K12" s="331">
        <v>1343067</v>
      </c>
      <c r="L12" s="331">
        <v>0</v>
      </c>
      <c r="M12" s="331">
        <f t="shared" ref="M12:M75" si="1">+P12-L12</f>
        <v>1343066.99</v>
      </c>
      <c r="N12" s="331">
        <v>1343066.99</v>
      </c>
      <c r="O12" s="331">
        <v>0</v>
      </c>
      <c r="P12" s="331">
        <v>1343066.99</v>
      </c>
      <c r="Q12" s="340">
        <f t="shared" ref="Q12:Q75" si="2">(M12+L12)/K12</f>
        <v>0.99999999255435501</v>
      </c>
      <c r="S12" s="323" t="s">
        <v>450</v>
      </c>
      <c r="T12" s="323" t="s">
        <v>1193</v>
      </c>
      <c r="U12" s="323" t="s">
        <v>1194</v>
      </c>
      <c r="V12" s="323" t="s">
        <v>1195</v>
      </c>
      <c r="W12" s="323" t="s">
        <v>1196</v>
      </c>
      <c r="X12" s="323" t="s">
        <v>1197</v>
      </c>
      <c r="Y12" s="323" t="s">
        <v>1711</v>
      </c>
      <c r="Z12" s="323" t="s">
        <v>1198</v>
      </c>
      <c r="AA12" s="323" t="s">
        <v>1199</v>
      </c>
      <c r="AB12" s="323" t="s">
        <v>1200</v>
      </c>
      <c r="AC12" s="323" t="s">
        <v>1191</v>
      </c>
      <c r="AD12" s="323">
        <v>6000</v>
      </c>
      <c r="AE12" s="323">
        <v>1343067</v>
      </c>
      <c r="AF12" s="323">
        <v>1343066.99</v>
      </c>
      <c r="AG12" s="323">
        <v>0</v>
      </c>
      <c r="AH12" s="323">
        <v>0</v>
      </c>
      <c r="AI12" s="323" t="s">
        <v>1192</v>
      </c>
      <c r="AJ12" s="323" t="b">
        <v>1</v>
      </c>
      <c r="AK12" s="310" t="b">
        <f t="shared" ref="AK12:AK75" si="3">B12=S12</f>
        <v>1</v>
      </c>
    </row>
    <row r="13" spans="1:37" s="310" customFormat="1">
      <c r="A13" s="314"/>
      <c r="B13" s="311" t="s">
        <v>454</v>
      </c>
      <c r="C13" s="312" t="s">
        <v>455</v>
      </c>
      <c r="D13" s="312" t="s">
        <v>456</v>
      </c>
      <c r="E13" s="318" t="s">
        <v>457</v>
      </c>
      <c r="F13" s="312"/>
      <c r="G13" s="312"/>
      <c r="H13" s="367">
        <f t="shared" si="0"/>
        <v>0</v>
      </c>
      <c r="I13" s="326">
        <f>+VLOOKUP(B13,S$10:AD192,12,0)</f>
        <v>6000</v>
      </c>
      <c r="J13" s="331">
        <v>1343140</v>
      </c>
      <c r="K13" s="331">
        <v>1343140</v>
      </c>
      <c r="L13" s="331">
        <v>0</v>
      </c>
      <c r="M13" s="331">
        <f t="shared" si="1"/>
        <v>1343140</v>
      </c>
      <c r="N13" s="331">
        <v>1343140</v>
      </c>
      <c r="O13" s="331">
        <v>0</v>
      </c>
      <c r="P13" s="331">
        <v>1343140</v>
      </c>
      <c r="Q13" s="340">
        <f t="shared" si="2"/>
        <v>1</v>
      </c>
      <c r="R13" s="314"/>
      <c r="S13" s="323" t="s">
        <v>454</v>
      </c>
      <c r="T13" s="323" t="s">
        <v>1201</v>
      </c>
      <c r="U13" s="323" t="s">
        <v>1202</v>
      </c>
      <c r="V13" s="323" t="s">
        <v>1203</v>
      </c>
      <c r="W13" s="323" t="s">
        <v>1196</v>
      </c>
      <c r="X13" s="323" t="s">
        <v>1204</v>
      </c>
      <c r="Y13" s="323" t="s">
        <v>1712</v>
      </c>
      <c r="Z13" s="323" t="s">
        <v>1205</v>
      </c>
      <c r="AA13" s="323" t="s">
        <v>1206</v>
      </c>
      <c r="AB13" s="323" t="s">
        <v>1200</v>
      </c>
      <c r="AC13" s="323" t="s">
        <v>1191</v>
      </c>
      <c r="AD13" s="323">
        <v>6000</v>
      </c>
      <c r="AE13" s="323">
        <v>1343140</v>
      </c>
      <c r="AF13" s="323">
        <v>1343140</v>
      </c>
      <c r="AG13" s="323">
        <v>0</v>
      </c>
      <c r="AH13" s="323">
        <v>0</v>
      </c>
      <c r="AI13" s="323" t="s">
        <v>1192</v>
      </c>
      <c r="AJ13" s="323" t="b">
        <v>1</v>
      </c>
      <c r="AK13" s="310" t="b">
        <f t="shared" si="3"/>
        <v>1</v>
      </c>
    </row>
    <row r="14" spans="1:37" s="310" customFormat="1" ht="36">
      <c r="B14" s="311" t="s">
        <v>458</v>
      </c>
      <c r="C14" s="312" t="s">
        <v>459</v>
      </c>
      <c r="D14" s="312" t="s">
        <v>460</v>
      </c>
      <c r="E14" s="318" t="s">
        <v>461</v>
      </c>
      <c r="F14" s="312"/>
      <c r="G14" s="312"/>
      <c r="H14" s="367">
        <f t="shared" si="0"/>
        <v>0</v>
      </c>
      <c r="I14" s="326">
        <f>+VLOOKUP(B14,S$10:AD192,12,0)</f>
        <v>6000</v>
      </c>
      <c r="J14" s="331">
        <v>1074831</v>
      </c>
      <c r="K14" s="331">
        <v>1074831</v>
      </c>
      <c r="L14" s="331">
        <v>0</v>
      </c>
      <c r="M14" s="331">
        <f t="shared" si="1"/>
        <v>1074831</v>
      </c>
      <c r="N14" s="331">
        <v>1074831</v>
      </c>
      <c r="O14" s="331">
        <v>0</v>
      </c>
      <c r="P14" s="331">
        <v>1074831</v>
      </c>
      <c r="Q14" s="340">
        <f t="shared" si="2"/>
        <v>1</v>
      </c>
      <c r="S14" s="323" t="s">
        <v>458</v>
      </c>
      <c r="T14" s="323" t="s">
        <v>1207</v>
      </c>
      <c r="U14" s="323" t="s">
        <v>1208</v>
      </c>
      <c r="V14" s="323" t="s">
        <v>1209</v>
      </c>
      <c r="W14" s="323" t="s">
        <v>1196</v>
      </c>
      <c r="X14" s="323" t="s">
        <v>1197</v>
      </c>
      <c r="Y14" s="323" t="s">
        <v>1711</v>
      </c>
      <c r="Z14" s="323" t="s">
        <v>1198</v>
      </c>
      <c r="AA14" s="323" t="s">
        <v>1199</v>
      </c>
      <c r="AB14" s="323" t="s">
        <v>1200</v>
      </c>
      <c r="AC14" s="323" t="s">
        <v>1191</v>
      </c>
      <c r="AD14" s="323">
        <v>6000</v>
      </c>
      <c r="AE14" s="323">
        <v>1074831</v>
      </c>
      <c r="AF14" s="323">
        <v>1074831</v>
      </c>
      <c r="AG14" s="323">
        <v>0</v>
      </c>
      <c r="AH14" s="323">
        <v>0</v>
      </c>
      <c r="AI14" s="323" t="s">
        <v>1192</v>
      </c>
      <c r="AJ14" s="323" t="b">
        <v>1</v>
      </c>
      <c r="AK14" s="310" t="b">
        <f t="shared" si="3"/>
        <v>1</v>
      </c>
    </row>
    <row r="15" spans="1:37" s="310" customFormat="1" ht="24">
      <c r="B15" s="311" t="s">
        <v>462</v>
      </c>
      <c r="C15" s="312" t="s">
        <v>463</v>
      </c>
      <c r="D15" s="312" t="s">
        <v>464</v>
      </c>
      <c r="E15" s="318" t="s">
        <v>465</v>
      </c>
      <c r="F15" s="312"/>
      <c r="G15" s="312"/>
      <c r="H15" s="367">
        <f t="shared" si="0"/>
        <v>0</v>
      </c>
      <c r="I15" s="326">
        <f>+VLOOKUP(B15,S$10:AD192,12,0)</f>
        <v>6000</v>
      </c>
      <c r="J15" s="331">
        <v>421478</v>
      </c>
      <c r="K15" s="331">
        <v>421478</v>
      </c>
      <c r="L15" s="331">
        <v>0</v>
      </c>
      <c r="M15" s="331">
        <f t="shared" si="1"/>
        <v>421477.95</v>
      </c>
      <c r="N15" s="331">
        <v>421477.95</v>
      </c>
      <c r="O15" s="331">
        <v>0</v>
      </c>
      <c r="P15" s="331">
        <v>421477.95</v>
      </c>
      <c r="Q15" s="340">
        <f t="shared" si="2"/>
        <v>0.99999988136984619</v>
      </c>
      <c r="S15" s="323" t="s">
        <v>462</v>
      </c>
      <c r="T15" s="323" t="s">
        <v>463</v>
      </c>
      <c r="U15" s="323" t="s">
        <v>1210</v>
      </c>
      <c r="V15" s="323" t="s">
        <v>1211</v>
      </c>
      <c r="W15" s="323" t="s">
        <v>1196</v>
      </c>
      <c r="X15" s="323" t="s">
        <v>1212</v>
      </c>
      <c r="Y15" s="323" t="s">
        <v>1713</v>
      </c>
      <c r="Z15" s="323" t="s">
        <v>1213</v>
      </c>
      <c r="AA15" s="323" t="s">
        <v>1214</v>
      </c>
      <c r="AB15" s="323" t="s">
        <v>1200</v>
      </c>
      <c r="AC15" s="323" t="s">
        <v>1191</v>
      </c>
      <c r="AD15" s="323">
        <v>6000</v>
      </c>
      <c r="AE15" s="323">
        <v>421478</v>
      </c>
      <c r="AF15" s="323">
        <v>421477.95</v>
      </c>
      <c r="AG15" s="323">
        <v>0</v>
      </c>
      <c r="AH15" s="323">
        <v>0</v>
      </c>
      <c r="AI15" s="323" t="s">
        <v>1192</v>
      </c>
      <c r="AJ15" s="323" t="b">
        <v>1</v>
      </c>
      <c r="AK15" s="310" t="b">
        <f t="shared" si="3"/>
        <v>1</v>
      </c>
    </row>
    <row r="16" spans="1:37" s="310" customFormat="1">
      <c r="B16" s="311" t="s">
        <v>466</v>
      </c>
      <c r="C16" s="312" t="s">
        <v>467</v>
      </c>
      <c r="D16" s="312" t="s">
        <v>468</v>
      </c>
      <c r="E16" s="318" t="s">
        <v>469</v>
      </c>
      <c r="F16" s="312"/>
      <c r="G16" s="312"/>
      <c r="H16" s="367">
        <f t="shared" si="0"/>
        <v>0</v>
      </c>
      <c r="I16" s="326">
        <f>+VLOOKUP(B16,S$10:AD192,12,0)</f>
        <v>6000</v>
      </c>
      <c r="J16" s="331">
        <v>608810</v>
      </c>
      <c r="K16" s="331">
        <v>608810</v>
      </c>
      <c r="L16" s="331">
        <v>0</v>
      </c>
      <c r="M16" s="331">
        <f t="shared" si="1"/>
        <v>605710.1</v>
      </c>
      <c r="N16" s="331">
        <v>605710.1</v>
      </c>
      <c r="O16" s="331">
        <v>0</v>
      </c>
      <c r="P16" s="331">
        <v>605710.1</v>
      </c>
      <c r="Q16" s="340">
        <f t="shared" si="2"/>
        <v>0.99490826366189777</v>
      </c>
      <c r="S16" s="323" t="s">
        <v>466</v>
      </c>
      <c r="T16" s="323" t="s">
        <v>1215</v>
      </c>
      <c r="U16" s="323" t="s">
        <v>1216</v>
      </c>
      <c r="V16" s="323" t="s">
        <v>1217</v>
      </c>
      <c r="W16" s="323" t="s">
        <v>1196</v>
      </c>
      <c r="X16" s="323" t="s">
        <v>1218</v>
      </c>
      <c r="Y16" s="323" t="s">
        <v>1714</v>
      </c>
      <c r="Z16" s="323" t="s">
        <v>1219</v>
      </c>
      <c r="AA16" s="323" t="s">
        <v>1220</v>
      </c>
      <c r="AB16" s="323" t="s">
        <v>1200</v>
      </c>
      <c r="AC16" s="323" t="s">
        <v>1191</v>
      </c>
      <c r="AD16" s="323">
        <v>6000</v>
      </c>
      <c r="AE16" s="323">
        <v>608810</v>
      </c>
      <c r="AF16" s="323">
        <v>605710.1</v>
      </c>
      <c r="AG16" s="323">
        <v>0</v>
      </c>
      <c r="AH16" s="323">
        <v>0</v>
      </c>
      <c r="AI16" s="323" t="s">
        <v>1192</v>
      </c>
      <c r="AJ16" s="323" t="b">
        <v>1</v>
      </c>
      <c r="AK16" s="310" t="b">
        <f t="shared" si="3"/>
        <v>1</v>
      </c>
    </row>
    <row r="17" spans="1:37" s="310" customFormat="1" ht="24">
      <c r="B17" s="311" t="s">
        <v>470</v>
      </c>
      <c r="C17" s="312" t="s">
        <v>471</v>
      </c>
      <c r="D17" s="312" t="s">
        <v>472</v>
      </c>
      <c r="E17" s="318" t="s">
        <v>473</v>
      </c>
      <c r="F17" s="312"/>
      <c r="G17" s="312"/>
      <c r="H17" s="367">
        <f t="shared" si="0"/>
        <v>0</v>
      </c>
      <c r="I17" s="326">
        <f>+VLOOKUP(B17,S$10:AD192,12,0)</f>
        <v>6000</v>
      </c>
      <c r="J17" s="331">
        <v>523474</v>
      </c>
      <c r="K17" s="331">
        <v>523474</v>
      </c>
      <c r="L17" s="331">
        <v>0</v>
      </c>
      <c r="M17" s="331">
        <f t="shared" si="1"/>
        <v>523078.57</v>
      </c>
      <c r="N17" s="331">
        <v>523078.57</v>
      </c>
      <c r="O17" s="331">
        <v>0</v>
      </c>
      <c r="P17" s="331">
        <v>523078.57</v>
      </c>
      <c r="Q17" s="340">
        <f t="shared" si="2"/>
        <v>0.99924460431654683</v>
      </c>
      <c r="S17" s="323" t="s">
        <v>470</v>
      </c>
      <c r="T17" s="323" t="s">
        <v>1221</v>
      </c>
      <c r="U17" s="323" t="s">
        <v>1222</v>
      </c>
      <c r="V17" s="323" t="s">
        <v>1223</v>
      </c>
      <c r="W17" s="323" t="s">
        <v>1196</v>
      </c>
      <c r="X17" s="323" t="s">
        <v>1224</v>
      </c>
      <c r="Y17" s="323" t="s">
        <v>1715</v>
      </c>
      <c r="Z17" s="323" t="s">
        <v>1225</v>
      </c>
      <c r="AA17" s="323" t="s">
        <v>1226</v>
      </c>
      <c r="AB17" s="323" t="s">
        <v>1200</v>
      </c>
      <c r="AC17" s="323" t="s">
        <v>1191</v>
      </c>
      <c r="AD17" s="323">
        <v>6000</v>
      </c>
      <c r="AE17" s="323">
        <v>523474</v>
      </c>
      <c r="AF17" s="323">
        <v>523078.57</v>
      </c>
      <c r="AG17" s="323">
        <v>0</v>
      </c>
      <c r="AH17" s="323">
        <v>0</v>
      </c>
      <c r="AI17" s="323" t="s">
        <v>1192</v>
      </c>
      <c r="AJ17" s="323" t="b">
        <v>1</v>
      </c>
      <c r="AK17" s="310" t="b">
        <f t="shared" si="3"/>
        <v>1</v>
      </c>
    </row>
    <row r="18" spans="1:37" s="310" customFormat="1" ht="48">
      <c r="B18" s="311" t="s">
        <v>474</v>
      </c>
      <c r="C18" s="312" t="s">
        <v>475</v>
      </c>
      <c r="D18" s="312" t="s">
        <v>476</v>
      </c>
      <c r="E18" s="318" t="s">
        <v>477</v>
      </c>
      <c r="F18" s="312"/>
      <c r="G18" s="312"/>
      <c r="H18" s="367">
        <f t="shared" si="0"/>
        <v>0</v>
      </c>
      <c r="I18" s="326">
        <f>+VLOOKUP(B18,S$10:AD192,12,0)</f>
        <v>6000</v>
      </c>
      <c r="J18" s="331">
        <v>456332</v>
      </c>
      <c r="K18" s="331">
        <v>456332</v>
      </c>
      <c r="L18" s="331">
        <v>0</v>
      </c>
      <c r="M18" s="331">
        <f t="shared" si="1"/>
        <v>456040.83</v>
      </c>
      <c r="N18" s="331">
        <v>456040.83</v>
      </c>
      <c r="O18" s="331">
        <v>0</v>
      </c>
      <c r="P18" s="331">
        <v>456040.83</v>
      </c>
      <c r="Q18" s="340">
        <f t="shared" si="2"/>
        <v>0.99936193385517569</v>
      </c>
      <c r="S18" s="323" t="s">
        <v>474</v>
      </c>
      <c r="T18" s="323" t="s">
        <v>1227</v>
      </c>
      <c r="U18" s="323" t="s">
        <v>1228</v>
      </c>
      <c r="V18" s="323" t="s">
        <v>1229</v>
      </c>
      <c r="W18" s="323" t="s">
        <v>1196</v>
      </c>
      <c r="X18" s="323" t="s">
        <v>1224</v>
      </c>
      <c r="Y18" s="323" t="s">
        <v>1715</v>
      </c>
      <c r="Z18" s="323" t="s">
        <v>1225</v>
      </c>
      <c r="AA18" s="323" t="s">
        <v>1226</v>
      </c>
      <c r="AB18" s="323" t="s">
        <v>1200</v>
      </c>
      <c r="AC18" s="323" t="s">
        <v>1191</v>
      </c>
      <c r="AD18" s="323">
        <v>6000</v>
      </c>
      <c r="AE18" s="323">
        <v>456332</v>
      </c>
      <c r="AF18" s="323">
        <v>456040.83</v>
      </c>
      <c r="AG18" s="323">
        <v>0</v>
      </c>
      <c r="AH18" s="323">
        <v>0</v>
      </c>
      <c r="AI18" s="323" t="s">
        <v>1192</v>
      </c>
      <c r="AJ18" s="323" t="b">
        <v>1</v>
      </c>
      <c r="AK18" s="310" t="b">
        <f t="shared" si="3"/>
        <v>1</v>
      </c>
    </row>
    <row r="19" spans="1:37" s="310" customFormat="1">
      <c r="B19" s="311" t="s">
        <v>478</v>
      </c>
      <c r="C19" s="312" t="s">
        <v>479</v>
      </c>
      <c r="D19" s="312" t="s">
        <v>480</v>
      </c>
      <c r="E19" s="318" t="s">
        <v>481</v>
      </c>
      <c r="F19" s="312"/>
      <c r="G19" s="312"/>
      <c r="H19" s="367">
        <f t="shared" si="0"/>
        <v>0.99479073547338481</v>
      </c>
      <c r="I19" s="326">
        <f>+VLOOKUP(B19,S$10:AD192,12,0)</f>
        <v>4000</v>
      </c>
      <c r="J19" s="331">
        <v>393760</v>
      </c>
      <c r="K19" s="331">
        <v>393760</v>
      </c>
      <c r="L19" s="331">
        <v>391708.8</v>
      </c>
      <c r="M19" s="331">
        <f t="shared" si="1"/>
        <v>2051.2000000000116</v>
      </c>
      <c r="N19" s="331">
        <v>393760</v>
      </c>
      <c r="O19" s="331">
        <v>391708.8</v>
      </c>
      <c r="P19" s="331">
        <v>393760</v>
      </c>
      <c r="Q19" s="340">
        <f t="shared" si="2"/>
        <v>1</v>
      </c>
      <c r="S19" s="323" t="s">
        <v>478</v>
      </c>
      <c r="T19" s="323" t="s">
        <v>1230</v>
      </c>
      <c r="U19" s="323" t="s">
        <v>1231</v>
      </c>
      <c r="V19" s="323" t="s">
        <v>1232</v>
      </c>
      <c r="W19" s="323" t="s">
        <v>1186</v>
      </c>
      <c r="X19" s="323" t="s">
        <v>1233</v>
      </c>
      <c r="Y19" s="323" t="s">
        <v>1716</v>
      </c>
      <c r="Z19" s="323" t="s">
        <v>1234</v>
      </c>
      <c r="AA19" s="323" t="s">
        <v>1235</v>
      </c>
      <c r="AB19" s="323" t="s">
        <v>1236</v>
      </c>
      <c r="AC19" s="323" t="s">
        <v>1191</v>
      </c>
      <c r="AD19" s="323">
        <v>4000</v>
      </c>
      <c r="AE19" s="323">
        <v>393760</v>
      </c>
      <c r="AF19" s="323">
        <v>393760</v>
      </c>
      <c r="AG19" s="323">
        <v>0</v>
      </c>
      <c r="AH19" s="323">
        <v>0</v>
      </c>
      <c r="AI19" s="323" t="s">
        <v>1192</v>
      </c>
      <c r="AJ19" s="323" t="b">
        <v>1</v>
      </c>
      <c r="AK19" s="310" t="b">
        <f t="shared" si="3"/>
        <v>1</v>
      </c>
    </row>
    <row r="20" spans="1:37" s="310" customFormat="1" ht="48">
      <c r="B20" s="311" t="s">
        <v>482</v>
      </c>
      <c r="C20" s="312" t="s">
        <v>483</v>
      </c>
      <c r="D20" s="312" t="s">
        <v>484</v>
      </c>
      <c r="E20" s="318" t="s">
        <v>485</v>
      </c>
      <c r="F20" s="312"/>
      <c r="G20" s="312"/>
      <c r="H20" s="367">
        <f t="shared" si="0"/>
        <v>0</v>
      </c>
      <c r="I20" s="326">
        <f>+VLOOKUP(B20,S$10:AD192,12,0)</f>
        <v>3000</v>
      </c>
      <c r="J20" s="331">
        <v>519817</v>
      </c>
      <c r="K20" s="331">
        <v>519817</v>
      </c>
      <c r="L20" s="331">
        <v>0</v>
      </c>
      <c r="M20" s="331">
        <f t="shared" si="1"/>
        <v>519817</v>
      </c>
      <c r="N20" s="331">
        <v>519817</v>
      </c>
      <c r="O20" s="331">
        <v>0</v>
      </c>
      <c r="P20" s="331">
        <v>519817</v>
      </c>
      <c r="Q20" s="340">
        <f t="shared" si="2"/>
        <v>1</v>
      </c>
      <c r="S20" s="323" t="s">
        <v>482</v>
      </c>
      <c r="T20" s="323" t="s">
        <v>1237</v>
      </c>
      <c r="U20" s="323" t="s">
        <v>1238</v>
      </c>
      <c r="V20" s="323" t="s">
        <v>1239</v>
      </c>
      <c r="W20" s="323" t="s">
        <v>1186</v>
      </c>
      <c r="X20" s="323" t="s">
        <v>1187</v>
      </c>
      <c r="Y20" s="323" t="s">
        <v>1710</v>
      </c>
      <c r="Z20" s="323" t="s">
        <v>1188</v>
      </c>
      <c r="AA20" s="323" t="s">
        <v>1189</v>
      </c>
      <c r="AB20" s="323" t="s">
        <v>1190</v>
      </c>
      <c r="AC20" s="323" t="s">
        <v>1191</v>
      </c>
      <c r="AD20" s="323">
        <v>3000</v>
      </c>
      <c r="AE20" s="323">
        <v>519817</v>
      </c>
      <c r="AF20" s="323">
        <v>519817</v>
      </c>
      <c r="AG20" s="323">
        <v>0</v>
      </c>
      <c r="AH20" s="323">
        <v>0</v>
      </c>
      <c r="AI20" s="323" t="s">
        <v>1192</v>
      </c>
      <c r="AJ20" s="323" t="b">
        <v>1</v>
      </c>
      <c r="AK20" s="310" t="b">
        <f t="shared" si="3"/>
        <v>1</v>
      </c>
    </row>
    <row r="21" spans="1:37" s="310" customFormat="1" ht="84">
      <c r="B21" s="311" t="s">
        <v>486</v>
      </c>
      <c r="C21" s="312" t="s">
        <v>487</v>
      </c>
      <c r="D21" s="312" t="s">
        <v>488</v>
      </c>
      <c r="E21" s="318" t="s">
        <v>489</v>
      </c>
      <c r="F21" s="312"/>
      <c r="G21" s="312"/>
      <c r="H21" s="367">
        <f t="shared" si="0"/>
        <v>0</v>
      </c>
      <c r="I21" s="326">
        <f>+VLOOKUP(B21,S$10:AD192,12,0)</f>
        <v>6000</v>
      </c>
      <c r="J21" s="331">
        <v>750139</v>
      </c>
      <c r="K21" s="331">
        <v>750139</v>
      </c>
      <c r="L21" s="331">
        <v>0</v>
      </c>
      <c r="M21" s="331">
        <f t="shared" si="1"/>
        <v>750138.68</v>
      </c>
      <c r="N21" s="331">
        <v>750138.68</v>
      </c>
      <c r="O21" s="331">
        <v>0</v>
      </c>
      <c r="P21" s="331">
        <v>750138.68</v>
      </c>
      <c r="Q21" s="340">
        <f t="shared" si="2"/>
        <v>0.99999957341239432</v>
      </c>
      <c r="S21" s="323" t="s">
        <v>486</v>
      </c>
      <c r="T21" s="323" t="s">
        <v>1240</v>
      </c>
      <c r="U21" s="323" t="s">
        <v>1241</v>
      </c>
      <c r="V21" s="323" t="s">
        <v>1242</v>
      </c>
      <c r="W21" s="323" t="s">
        <v>1196</v>
      </c>
      <c r="X21" s="323" t="s">
        <v>1212</v>
      </c>
      <c r="Y21" s="323" t="s">
        <v>1713</v>
      </c>
      <c r="Z21" s="323" t="s">
        <v>1213</v>
      </c>
      <c r="AA21" s="323" t="s">
        <v>1214</v>
      </c>
      <c r="AB21" s="323" t="s">
        <v>1200</v>
      </c>
      <c r="AC21" s="323" t="s">
        <v>1191</v>
      </c>
      <c r="AD21" s="323">
        <v>6000</v>
      </c>
      <c r="AE21" s="323">
        <v>750139</v>
      </c>
      <c r="AF21" s="323">
        <v>750138.68</v>
      </c>
      <c r="AG21" s="323">
        <v>0</v>
      </c>
      <c r="AH21" s="323">
        <v>0</v>
      </c>
      <c r="AI21" s="323" t="s">
        <v>1192</v>
      </c>
      <c r="AJ21" s="323" t="b">
        <v>1</v>
      </c>
      <c r="AK21" s="310" t="b">
        <f t="shared" si="3"/>
        <v>1</v>
      </c>
    </row>
    <row r="22" spans="1:37" s="310" customFormat="1">
      <c r="B22" s="311" t="s">
        <v>490</v>
      </c>
      <c r="C22" s="312" t="s">
        <v>491</v>
      </c>
      <c r="D22" s="312" t="s">
        <v>492</v>
      </c>
      <c r="E22" s="318" t="s">
        <v>493</v>
      </c>
      <c r="F22" s="312"/>
      <c r="G22" s="312"/>
      <c r="H22" s="367">
        <f t="shared" si="0"/>
        <v>0</v>
      </c>
      <c r="I22" s="326">
        <f>+VLOOKUP(B22,S$10:AD192,12,0)</f>
        <v>4000</v>
      </c>
      <c r="J22" s="331">
        <v>466840</v>
      </c>
      <c r="K22" s="331">
        <v>466840</v>
      </c>
      <c r="L22" s="331">
        <v>0</v>
      </c>
      <c r="M22" s="331">
        <f t="shared" si="1"/>
        <v>466840</v>
      </c>
      <c r="N22" s="331">
        <v>466840</v>
      </c>
      <c r="O22" s="331">
        <v>0</v>
      </c>
      <c r="P22" s="331">
        <v>466840</v>
      </c>
      <c r="Q22" s="340">
        <f t="shared" si="2"/>
        <v>1</v>
      </c>
      <c r="S22" s="323" t="s">
        <v>490</v>
      </c>
      <c r="T22" s="323" t="s">
        <v>1243</v>
      </c>
      <c r="U22" s="323" t="s">
        <v>1244</v>
      </c>
      <c r="V22" s="323" t="s">
        <v>1245</v>
      </c>
      <c r="W22" s="323" t="s">
        <v>1186</v>
      </c>
      <c r="X22" s="323" t="s">
        <v>1246</v>
      </c>
      <c r="Y22" s="323" t="s">
        <v>1717</v>
      </c>
      <c r="Z22" s="323" t="s">
        <v>1247</v>
      </c>
      <c r="AA22" s="323" t="s">
        <v>1248</v>
      </c>
      <c r="AB22" s="323" t="s">
        <v>1236</v>
      </c>
      <c r="AC22" s="323" t="s">
        <v>1191</v>
      </c>
      <c r="AD22" s="323">
        <v>4000</v>
      </c>
      <c r="AE22" s="323">
        <v>466840</v>
      </c>
      <c r="AF22" s="323">
        <v>466840</v>
      </c>
      <c r="AG22" s="323">
        <v>0</v>
      </c>
      <c r="AH22" s="323">
        <v>0</v>
      </c>
      <c r="AI22" s="323" t="s">
        <v>1192</v>
      </c>
      <c r="AJ22" s="323" t="b">
        <v>1</v>
      </c>
      <c r="AK22" s="310" t="b">
        <f t="shared" si="3"/>
        <v>1</v>
      </c>
    </row>
    <row r="23" spans="1:37" s="310" customFormat="1" ht="36">
      <c r="B23" s="311" t="s">
        <v>494</v>
      </c>
      <c r="C23" s="312" t="s">
        <v>495</v>
      </c>
      <c r="D23" s="312" t="s">
        <v>496</v>
      </c>
      <c r="E23" s="318" t="s">
        <v>497</v>
      </c>
      <c r="F23" s="312"/>
      <c r="G23" s="312"/>
      <c r="H23" s="367">
        <f t="shared" si="0"/>
        <v>0</v>
      </c>
      <c r="I23" s="326">
        <f>+VLOOKUP(B23,S$10:AD192,12,0)</f>
        <v>6000</v>
      </c>
      <c r="J23" s="331">
        <v>973334</v>
      </c>
      <c r="K23" s="331">
        <v>973334</v>
      </c>
      <c r="L23" s="331">
        <v>0</v>
      </c>
      <c r="M23" s="331">
        <f t="shared" si="1"/>
        <v>973333.99</v>
      </c>
      <c r="N23" s="331">
        <v>973333.99</v>
      </c>
      <c r="O23" s="331">
        <v>0</v>
      </c>
      <c r="P23" s="331">
        <v>973333.99</v>
      </c>
      <c r="Q23" s="340">
        <f t="shared" si="2"/>
        <v>0.99999998972603443</v>
      </c>
      <c r="S23" s="323" t="s">
        <v>494</v>
      </c>
      <c r="T23" s="323" t="s">
        <v>1249</v>
      </c>
      <c r="U23" s="323" t="s">
        <v>1250</v>
      </c>
      <c r="V23" s="323" t="s">
        <v>1251</v>
      </c>
      <c r="W23" s="323" t="s">
        <v>1196</v>
      </c>
      <c r="X23" s="323" t="s">
        <v>1197</v>
      </c>
      <c r="Y23" s="323" t="s">
        <v>1711</v>
      </c>
      <c r="Z23" s="323" t="s">
        <v>1198</v>
      </c>
      <c r="AA23" s="323" t="s">
        <v>1199</v>
      </c>
      <c r="AB23" s="323" t="s">
        <v>1200</v>
      </c>
      <c r="AC23" s="323" t="s">
        <v>1191</v>
      </c>
      <c r="AD23" s="323">
        <v>6000</v>
      </c>
      <c r="AE23" s="323">
        <v>973334</v>
      </c>
      <c r="AF23" s="323">
        <v>973333.99</v>
      </c>
      <c r="AG23" s="323">
        <v>0</v>
      </c>
      <c r="AH23" s="323">
        <v>0</v>
      </c>
      <c r="AI23" s="323" t="s">
        <v>1192</v>
      </c>
      <c r="AJ23" s="323" t="b">
        <v>1</v>
      </c>
      <c r="AK23" s="310" t="b">
        <f t="shared" si="3"/>
        <v>1</v>
      </c>
    </row>
    <row r="24" spans="1:37" s="310" customFormat="1">
      <c r="B24" s="311" t="s">
        <v>498</v>
      </c>
      <c r="C24" s="312" t="s">
        <v>499</v>
      </c>
      <c r="D24" s="312" t="s">
        <v>500</v>
      </c>
      <c r="E24" s="318" t="s">
        <v>501</v>
      </c>
      <c r="F24" s="312"/>
      <c r="G24" s="312"/>
      <c r="H24" s="367">
        <f t="shared" si="0"/>
        <v>0</v>
      </c>
      <c r="I24" s="326">
        <f>+VLOOKUP(B24,S$10:AD192,12,0)</f>
        <v>6000</v>
      </c>
      <c r="J24" s="331">
        <v>406278</v>
      </c>
      <c r="K24" s="331">
        <v>406278</v>
      </c>
      <c r="L24" s="331">
        <v>0</v>
      </c>
      <c r="M24" s="331">
        <f t="shared" si="1"/>
        <v>406278</v>
      </c>
      <c r="N24" s="331">
        <v>406278</v>
      </c>
      <c r="O24" s="331">
        <v>0</v>
      </c>
      <c r="P24" s="331">
        <v>406278</v>
      </c>
      <c r="Q24" s="340">
        <f t="shared" si="2"/>
        <v>1</v>
      </c>
      <c r="S24" s="323" t="s">
        <v>498</v>
      </c>
      <c r="T24" s="323" t="s">
        <v>1252</v>
      </c>
      <c r="U24" s="323" t="s">
        <v>1253</v>
      </c>
      <c r="V24" s="323" t="s">
        <v>1254</v>
      </c>
      <c r="W24" s="323" t="s">
        <v>1196</v>
      </c>
      <c r="X24" s="323" t="s">
        <v>1218</v>
      </c>
      <c r="Y24" s="323" t="s">
        <v>1714</v>
      </c>
      <c r="Z24" s="323" t="s">
        <v>1219</v>
      </c>
      <c r="AA24" s="323" t="s">
        <v>1220</v>
      </c>
      <c r="AB24" s="323" t="s">
        <v>1200</v>
      </c>
      <c r="AC24" s="323" t="s">
        <v>1191</v>
      </c>
      <c r="AD24" s="323">
        <v>6000</v>
      </c>
      <c r="AE24" s="323">
        <v>406278</v>
      </c>
      <c r="AF24" s="323">
        <v>406278</v>
      </c>
      <c r="AG24" s="323">
        <v>0</v>
      </c>
      <c r="AH24" s="323">
        <v>0</v>
      </c>
      <c r="AI24" s="323" t="s">
        <v>1192</v>
      </c>
      <c r="AJ24" s="323" t="b">
        <v>1</v>
      </c>
      <c r="AK24" s="310" t="b">
        <f t="shared" si="3"/>
        <v>1</v>
      </c>
    </row>
    <row r="25" spans="1:37" s="310" customFormat="1" ht="60">
      <c r="B25" s="311" t="s">
        <v>502</v>
      </c>
      <c r="C25" s="312" t="s">
        <v>503</v>
      </c>
      <c r="D25" s="312" t="s">
        <v>504</v>
      </c>
      <c r="E25" s="318" t="s">
        <v>505</v>
      </c>
      <c r="F25" s="312"/>
      <c r="G25" s="312"/>
      <c r="H25" s="367">
        <f t="shared" si="0"/>
        <v>0</v>
      </c>
      <c r="I25" s="326">
        <f>+VLOOKUP(B25,S$10:AD192,12,0)</f>
        <v>6000</v>
      </c>
      <c r="J25" s="331">
        <v>635868</v>
      </c>
      <c r="K25" s="331">
        <v>635868</v>
      </c>
      <c r="L25" s="331">
        <v>0</v>
      </c>
      <c r="M25" s="331">
        <f t="shared" si="1"/>
        <v>635868</v>
      </c>
      <c r="N25" s="331">
        <v>635868</v>
      </c>
      <c r="O25" s="331">
        <v>0</v>
      </c>
      <c r="P25" s="331">
        <v>635868</v>
      </c>
      <c r="Q25" s="340">
        <f t="shared" si="2"/>
        <v>1</v>
      </c>
      <c r="S25" s="323" t="s">
        <v>502</v>
      </c>
      <c r="T25" s="323" t="s">
        <v>1255</v>
      </c>
      <c r="U25" s="323" t="s">
        <v>1256</v>
      </c>
      <c r="V25" s="323" t="s">
        <v>1257</v>
      </c>
      <c r="W25" s="323" t="s">
        <v>1196</v>
      </c>
      <c r="X25" s="323" t="s">
        <v>1258</v>
      </c>
      <c r="Y25" s="323" t="s">
        <v>1718</v>
      </c>
      <c r="Z25" s="323" t="s">
        <v>1259</v>
      </c>
      <c r="AA25" s="323" t="s">
        <v>1260</v>
      </c>
      <c r="AB25" s="323" t="s">
        <v>1261</v>
      </c>
      <c r="AC25" s="323" t="s">
        <v>1191</v>
      </c>
      <c r="AD25" s="323">
        <v>6000</v>
      </c>
      <c r="AE25" s="323">
        <v>635868</v>
      </c>
      <c r="AF25" s="323">
        <v>635868</v>
      </c>
      <c r="AG25" s="323">
        <v>0</v>
      </c>
      <c r="AH25" s="323">
        <v>0</v>
      </c>
      <c r="AI25" s="323" t="s">
        <v>1192</v>
      </c>
      <c r="AJ25" s="323" t="b">
        <v>1</v>
      </c>
      <c r="AK25" s="310" t="b">
        <f t="shared" si="3"/>
        <v>1</v>
      </c>
    </row>
    <row r="26" spans="1:37" s="310" customFormat="1" ht="24">
      <c r="B26" s="311" t="s">
        <v>506</v>
      </c>
      <c r="C26" s="312" t="s">
        <v>507</v>
      </c>
      <c r="D26" s="312" t="s">
        <v>508</v>
      </c>
      <c r="E26" s="318" t="s">
        <v>509</v>
      </c>
      <c r="F26" s="312"/>
      <c r="G26" s="312"/>
      <c r="H26" s="367">
        <f t="shared" si="0"/>
        <v>0.99030469262785614</v>
      </c>
      <c r="I26" s="326">
        <f>+VLOOKUP(B26,S$10:AD192,12,0)</f>
        <v>4000</v>
      </c>
      <c r="J26" s="331">
        <v>647505</v>
      </c>
      <c r="K26" s="331">
        <v>647505</v>
      </c>
      <c r="L26" s="331">
        <v>641227.24</v>
      </c>
      <c r="M26" s="331">
        <f t="shared" si="1"/>
        <v>6277.7600000000093</v>
      </c>
      <c r="N26" s="331">
        <v>647505</v>
      </c>
      <c r="O26" s="331">
        <v>641227.24</v>
      </c>
      <c r="P26" s="331">
        <v>647505</v>
      </c>
      <c r="Q26" s="340">
        <f t="shared" si="2"/>
        <v>1</v>
      </c>
      <c r="S26" s="323" t="s">
        <v>506</v>
      </c>
      <c r="T26" s="323" t="s">
        <v>1262</v>
      </c>
      <c r="U26" s="323" t="s">
        <v>1263</v>
      </c>
      <c r="V26" s="323" t="s">
        <v>1264</v>
      </c>
      <c r="W26" s="323" t="s">
        <v>1186</v>
      </c>
      <c r="X26" s="323" t="s">
        <v>1265</v>
      </c>
      <c r="Y26" s="323" t="s">
        <v>1719</v>
      </c>
      <c r="Z26" s="323" t="s">
        <v>1247</v>
      </c>
      <c r="AA26" s="323" t="s">
        <v>1248</v>
      </c>
      <c r="AB26" s="323" t="s">
        <v>1236</v>
      </c>
      <c r="AC26" s="323" t="s">
        <v>1191</v>
      </c>
      <c r="AD26" s="323">
        <v>4000</v>
      </c>
      <c r="AE26" s="323">
        <v>647505</v>
      </c>
      <c r="AF26" s="323">
        <v>647505</v>
      </c>
      <c r="AG26" s="323">
        <v>0</v>
      </c>
      <c r="AH26" s="323">
        <v>0</v>
      </c>
      <c r="AI26" s="323" t="s">
        <v>1192</v>
      </c>
      <c r="AJ26" s="323" t="b">
        <v>1</v>
      </c>
      <c r="AK26" s="310" t="b">
        <f t="shared" si="3"/>
        <v>1</v>
      </c>
    </row>
    <row r="27" spans="1:37" s="310" customFormat="1" ht="24">
      <c r="B27" s="311" t="s">
        <v>510</v>
      </c>
      <c r="C27" s="312" t="s">
        <v>511</v>
      </c>
      <c r="D27" s="312" t="s">
        <v>512</v>
      </c>
      <c r="E27" s="318" t="s">
        <v>513</v>
      </c>
      <c r="F27" s="312"/>
      <c r="G27" s="312"/>
      <c r="H27" s="367">
        <f t="shared" si="0"/>
        <v>0</v>
      </c>
      <c r="I27" s="326">
        <f>+VLOOKUP(B27,S$10:AD192,12,0)</f>
        <v>6000</v>
      </c>
      <c r="J27" s="331">
        <v>679846</v>
      </c>
      <c r="K27" s="331">
        <v>679846</v>
      </c>
      <c r="L27" s="331">
        <v>0</v>
      </c>
      <c r="M27" s="331">
        <f t="shared" si="1"/>
        <v>660076.27</v>
      </c>
      <c r="N27" s="331">
        <v>660076.27</v>
      </c>
      <c r="O27" s="331">
        <v>0</v>
      </c>
      <c r="P27" s="331">
        <v>660076.27</v>
      </c>
      <c r="Q27" s="340">
        <f t="shared" si="2"/>
        <v>0.9709202819462055</v>
      </c>
      <c r="S27" s="323" t="s">
        <v>510</v>
      </c>
      <c r="T27" s="323" t="s">
        <v>1266</v>
      </c>
      <c r="U27" s="323" t="s">
        <v>1267</v>
      </c>
      <c r="V27" s="323" t="s">
        <v>1268</v>
      </c>
      <c r="W27" s="323" t="s">
        <v>1196</v>
      </c>
      <c r="X27" s="323" t="s">
        <v>1269</v>
      </c>
      <c r="Y27" s="323" t="s">
        <v>1720</v>
      </c>
      <c r="Z27" s="323" t="s">
        <v>1270</v>
      </c>
      <c r="AA27" s="323" t="s">
        <v>1271</v>
      </c>
      <c r="AB27" s="323" t="s">
        <v>1200</v>
      </c>
      <c r="AC27" s="323" t="s">
        <v>1191</v>
      </c>
      <c r="AD27" s="323">
        <v>6000</v>
      </c>
      <c r="AE27" s="323">
        <v>679846</v>
      </c>
      <c r="AF27" s="323">
        <v>660076.27</v>
      </c>
      <c r="AG27" s="323">
        <v>0</v>
      </c>
      <c r="AH27" s="323">
        <v>0</v>
      </c>
      <c r="AI27" s="323" t="s">
        <v>1192</v>
      </c>
      <c r="AJ27" s="323" t="b">
        <v>1</v>
      </c>
      <c r="AK27" s="310" t="b">
        <f t="shared" si="3"/>
        <v>1</v>
      </c>
    </row>
    <row r="28" spans="1:37" s="310" customFormat="1" ht="48">
      <c r="A28" s="314"/>
      <c r="B28" s="311" t="s">
        <v>514</v>
      </c>
      <c r="C28" s="312" t="s">
        <v>515</v>
      </c>
      <c r="D28" s="312" t="s">
        <v>516</v>
      </c>
      <c r="E28" s="318" t="s">
        <v>517</v>
      </c>
      <c r="F28" s="312"/>
      <c r="G28" s="312"/>
      <c r="H28" s="367">
        <f t="shared" si="0"/>
        <v>0</v>
      </c>
      <c r="I28" s="326">
        <f>+VLOOKUP(B28,S$10:AD192,12,0)</f>
        <v>3000</v>
      </c>
      <c r="J28" s="331">
        <v>575569</v>
      </c>
      <c r="K28" s="331">
        <v>575569</v>
      </c>
      <c r="L28" s="331">
        <v>0</v>
      </c>
      <c r="M28" s="331">
        <f t="shared" si="1"/>
        <v>575569</v>
      </c>
      <c r="N28" s="331">
        <v>575569</v>
      </c>
      <c r="O28" s="331">
        <v>0</v>
      </c>
      <c r="P28" s="331">
        <v>575569</v>
      </c>
      <c r="Q28" s="340">
        <f t="shared" si="2"/>
        <v>1</v>
      </c>
      <c r="R28" s="314"/>
      <c r="S28" s="323" t="s">
        <v>514</v>
      </c>
      <c r="T28" s="323" t="s">
        <v>1272</v>
      </c>
      <c r="U28" s="323" t="s">
        <v>1273</v>
      </c>
      <c r="V28" s="323" t="s">
        <v>1274</v>
      </c>
      <c r="W28" s="323" t="s">
        <v>1186</v>
      </c>
      <c r="X28" s="323" t="s">
        <v>1187</v>
      </c>
      <c r="Y28" s="323" t="s">
        <v>1710</v>
      </c>
      <c r="Z28" s="323" t="s">
        <v>1188</v>
      </c>
      <c r="AA28" s="323" t="s">
        <v>1189</v>
      </c>
      <c r="AB28" s="323" t="s">
        <v>1190</v>
      </c>
      <c r="AC28" s="323" t="s">
        <v>1191</v>
      </c>
      <c r="AD28" s="323">
        <v>3000</v>
      </c>
      <c r="AE28" s="323">
        <v>575569</v>
      </c>
      <c r="AF28" s="323">
        <v>575569</v>
      </c>
      <c r="AG28" s="323">
        <v>0</v>
      </c>
      <c r="AH28" s="323">
        <v>0</v>
      </c>
      <c r="AI28" s="323" t="s">
        <v>1192</v>
      </c>
      <c r="AJ28" s="323" t="b">
        <v>1</v>
      </c>
      <c r="AK28" s="310" t="b">
        <f t="shared" si="3"/>
        <v>1</v>
      </c>
    </row>
    <row r="29" spans="1:37" s="310" customFormat="1" ht="48">
      <c r="B29" s="311" t="s">
        <v>518</v>
      </c>
      <c r="C29" s="312" t="s">
        <v>519</v>
      </c>
      <c r="D29" s="312" t="s">
        <v>520</v>
      </c>
      <c r="E29" s="318" t="s">
        <v>521</v>
      </c>
      <c r="F29" s="312"/>
      <c r="G29" s="312"/>
      <c r="H29" s="367">
        <f t="shared" si="0"/>
        <v>0</v>
      </c>
      <c r="I29" s="326">
        <f>+VLOOKUP(B29,S$10:AD192,12,0)</f>
        <v>6000</v>
      </c>
      <c r="J29" s="331">
        <v>496777</v>
      </c>
      <c r="K29" s="331">
        <v>496777</v>
      </c>
      <c r="L29" s="331">
        <v>0</v>
      </c>
      <c r="M29" s="331">
        <f t="shared" si="1"/>
        <v>496774.29</v>
      </c>
      <c r="N29" s="331">
        <v>496774.29</v>
      </c>
      <c r="O29" s="331">
        <v>0</v>
      </c>
      <c r="P29" s="331">
        <v>496774.29</v>
      </c>
      <c r="Q29" s="340">
        <f t="shared" si="2"/>
        <v>0.99999454483601291</v>
      </c>
      <c r="S29" s="323" t="s">
        <v>518</v>
      </c>
      <c r="T29" s="323" t="s">
        <v>1275</v>
      </c>
      <c r="U29" s="323" t="s">
        <v>1276</v>
      </c>
      <c r="V29" s="323" t="s">
        <v>1277</v>
      </c>
      <c r="W29" s="323" t="s">
        <v>1196</v>
      </c>
      <c r="X29" s="323" t="s">
        <v>1278</v>
      </c>
      <c r="Y29" s="323" t="s">
        <v>1721</v>
      </c>
      <c r="Z29" s="323" t="s">
        <v>1279</v>
      </c>
      <c r="AA29" s="323" t="s">
        <v>1280</v>
      </c>
      <c r="AB29" s="323" t="s">
        <v>1200</v>
      </c>
      <c r="AC29" s="323" t="s">
        <v>1191</v>
      </c>
      <c r="AD29" s="323">
        <v>6000</v>
      </c>
      <c r="AE29" s="323">
        <v>496777</v>
      </c>
      <c r="AF29" s="323">
        <v>496774.29</v>
      </c>
      <c r="AG29" s="323">
        <v>0</v>
      </c>
      <c r="AH29" s="323">
        <v>0</v>
      </c>
      <c r="AI29" s="323" t="s">
        <v>1192</v>
      </c>
      <c r="AJ29" s="323" t="b">
        <v>1</v>
      </c>
      <c r="AK29" s="310" t="b">
        <f t="shared" si="3"/>
        <v>1</v>
      </c>
    </row>
    <row r="30" spans="1:37" s="310" customFormat="1" ht="48">
      <c r="B30" s="311" t="s">
        <v>522</v>
      </c>
      <c r="C30" s="312" t="s">
        <v>523</v>
      </c>
      <c r="D30" s="312" t="s">
        <v>524</v>
      </c>
      <c r="E30" s="318" t="s">
        <v>525</v>
      </c>
      <c r="F30" s="312"/>
      <c r="G30" s="312"/>
      <c r="H30" s="367">
        <f t="shared" si="0"/>
        <v>0</v>
      </c>
      <c r="I30" s="326">
        <f>+VLOOKUP(B30,S$10:AD192,12,0)</f>
        <v>6000</v>
      </c>
      <c r="J30" s="331">
        <v>528166</v>
      </c>
      <c r="K30" s="331">
        <v>528166</v>
      </c>
      <c r="L30" s="331">
        <v>0</v>
      </c>
      <c r="M30" s="331">
        <f t="shared" si="1"/>
        <v>528039.42000000004</v>
      </c>
      <c r="N30" s="331">
        <v>528039.42000000004</v>
      </c>
      <c r="O30" s="331">
        <v>0</v>
      </c>
      <c r="P30" s="331">
        <v>528039.42000000004</v>
      </c>
      <c r="Q30" s="340">
        <f t="shared" si="2"/>
        <v>0.99976034049900986</v>
      </c>
      <c r="S30" s="323" t="s">
        <v>522</v>
      </c>
      <c r="T30" s="323" t="s">
        <v>1281</v>
      </c>
      <c r="U30" s="323" t="s">
        <v>1282</v>
      </c>
      <c r="V30" s="323" t="s">
        <v>1283</v>
      </c>
      <c r="W30" s="323" t="s">
        <v>1196</v>
      </c>
      <c r="X30" s="323" t="s">
        <v>1224</v>
      </c>
      <c r="Y30" s="323" t="s">
        <v>1715</v>
      </c>
      <c r="Z30" s="323" t="s">
        <v>1225</v>
      </c>
      <c r="AA30" s="323" t="s">
        <v>1226</v>
      </c>
      <c r="AB30" s="323" t="s">
        <v>1200</v>
      </c>
      <c r="AC30" s="323" t="s">
        <v>1191</v>
      </c>
      <c r="AD30" s="323">
        <v>6000</v>
      </c>
      <c r="AE30" s="323">
        <v>528166</v>
      </c>
      <c r="AF30" s="323">
        <v>528039.42000000004</v>
      </c>
      <c r="AG30" s="323">
        <v>0</v>
      </c>
      <c r="AH30" s="323">
        <v>0</v>
      </c>
      <c r="AI30" s="323" t="s">
        <v>1192</v>
      </c>
      <c r="AJ30" s="323" t="b">
        <v>1</v>
      </c>
      <c r="AK30" s="310" t="b">
        <f t="shared" si="3"/>
        <v>1</v>
      </c>
    </row>
    <row r="31" spans="1:37" s="310" customFormat="1" ht="36">
      <c r="B31" s="311" t="s">
        <v>526</v>
      </c>
      <c r="C31" s="312" t="s">
        <v>527</v>
      </c>
      <c r="D31" s="312" t="s">
        <v>528</v>
      </c>
      <c r="E31" s="318" t="s">
        <v>529</v>
      </c>
      <c r="F31" s="312"/>
      <c r="G31" s="312"/>
      <c r="H31" s="367">
        <f t="shared" si="0"/>
        <v>0</v>
      </c>
      <c r="I31" s="326">
        <f>+VLOOKUP(B31,S$10:AD192,12,0)</f>
        <v>3000</v>
      </c>
      <c r="J31" s="331">
        <v>545780</v>
      </c>
      <c r="K31" s="331">
        <v>545780</v>
      </c>
      <c r="L31" s="331">
        <v>0</v>
      </c>
      <c r="M31" s="331">
        <f t="shared" si="1"/>
        <v>545780</v>
      </c>
      <c r="N31" s="331">
        <v>545780</v>
      </c>
      <c r="O31" s="331">
        <v>0</v>
      </c>
      <c r="P31" s="331">
        <v>545780</v>
      </c>
      <c r="Q31" s="340">
        <f t="shared" si="2"/>
        <v>1</v>
      </c>
      <c r="S31" s="323" t="s">
        <v>526</v>
      </c>
      <c r="T31" s="323" t="s">
        <v>1284</v>
      </c>
      <c r="U31" s="323" t="s">
        <v>1285</v>
      </c>
      <c r="V31" s="323" t="s">
        <v>1286</v>
      </c>
      <c r="W31" s="323" t="s">
        <v>1186</v>
      </c>
      <c r="X31" s="323" t="s">
        <v>1187</v>
      </c>
      <c r="Y31" s="323" t="s">
        <v>1710</v>
      </c>
      <c r="Z31" s="323" t="s">
        <v>1188</v>
      </c>
      <c r="AA31" s="323" t="s">
        <v>1189</v>
      </c>
      <c r="AB31" s="323" t="s">
        <v>1190</v>
      </c>
      <c r="AC31" s="323" t="s">
        <v>1191</v>
      </c>
      <c r="AD31" s="323">
        <v>3000</v>
      </c>
      <c r="AE31" s="323">
        <v>545780</v>
      </c>
      <c r="AF31" s="323">
        <v>545780</v>
      </c>
      <c r="AG31" s="323">
        <v>0</v>
      </c>
      <c r="AH31" s="323">
        <v>0</v>
      </c>
      <c r="AI31" s="323" t="s">
        <v>1192</v>
      </c>
      <c r="AJ31" s="323" t="b">
        <v>1</v>
      </c>
      <c r="AK31" s="310" t="b">
        <f t="shared" si="3"/>
        <v>1</v>
      </c>
    </row>
    <row r="32" spans="1:37" s="310" customFormat="1" ht="24">
      <c r="B32" s="311" t="s">
        <v>530</v>
      </c>
      <c r="C32" s="312" t="s">
        <v>531</v>
      </c>
      <c r="D32" s="312" t="s">
        <v>532</v>
      </c>
      <c r="E32" s="318" t="s">
        <v>533</v>
      </c>
      <c r="F32" s="312"/>
      <c r="G32" s="312"/>
      <c r="H32" s="367">
        <f t="shared" si="0"/>
        <v>0</v>
      </c>
      <c r="I32" s="326">
        <f>+VLOOKUP(B32,S$10:AD192,12,0)</f>
        <v>4000</v>
      </c>
      <c r="J32" s="331">
        <v>421212</v>
      </c>
      <c r="K32" s="331">
        <v>421212</v>
      </c>
      <c r="L32" s="331">
        <v>0</v>
      </c>
      <c r="M32" s="331">
        <f t="shared" si="1"/>
        <v>421211</v>
      </c>
      <c r="N32" s="331">
        <v>421211</v>
      </c>
      <c r="O32" s="331">
        <v>0</v>
      </c>
      <c r="P32" s="331">
        <v>421211</v>
      </c>
      <c r="Q32" s="340">
        <f t="shared" si="2"/>
        <v>0.99999762589859742</v>
      </c>
      <c r="S32" s="323" t="s">
        <v>530</v>
      </c>
      <c r="T32" s="323" t="s">
        <v>1287</v>
      </c>
      <c r="U32" s="323" t="s">
        <v>1288</v>
      </c>
      <c r="V32" s="323" t="s">
        <v>1289</v>
      </c>
      <c r="W32" s="323" t="s">
        <v>1186</v>
      </c>
      <c r="X32" s="323" t="s">
        <v>1290</v>
      </c>
      <c r="Y32" s="323" t="s">
        <v>1722</v>
      </c>
      <c r="Z32" s="323" t="s">
        <v>1234</v>
      </c>
      <c r="AA32" s="323" t="s">
        <v>1235</v>
      </c>
      <c r="AB32" s="323" t="s">
        <v>1291</v>
      </c>
      <c r="AC32" s="323" t="s">
        <v>1191</v>
      </c>
      <c r="AD32" s="323">
        <v>4000</v>
      </c>
      <c r="AE32" s="323">
        <v>421211</v>
      </c>
      <c r="AF32" s="323">
        <v>421211</v>
      </c>
      <c r="AG32" s="323">
        <v>0</v>
      </c>
      <c r="AH32" s="323">
        <v>0</v>
      </c>
      <c r="AI32" s="323" t="s">
        <v>1192</v>
      </c>
      <c r="AJ32" s="323" t="b">
        <v>1</v>
      </c>
      <c r="AK32" s="310" t="b">
        <f t="shared" si="3"/>
        <v>1</v>
      </c>
    </row>
    <row r="33" spans="2:37" s="310" customFormat="1" ht="24">
      <c r="B33" s="311" t="s">
        <v>534</v>
      </c>
      <c r="C33" s="312" t="s">
        <v>535</v>
      </c>
      <c r="D33" s="312" t="s">
        <v>536</v>
      </c>
      <c r="E33" s="318" t="s">
        <v>537</v>
      </c>
      <c r="F33" s="312"/>
      <c r="G33" s="312"/>
      <c r="H33" s="367">
        <f t="shared" si="0"/>
        <v>0</v>
      </c>
      <c r="I33" s="326">
        <f>+VLOOKUP(B33,S$10:AD192,12,0)</f>
        <v>4000</v>
      </c>
      <c r="J33" s="331">
        <v>432244</v>
      </c>
      <c r="K33" s="331">
        <v>432244</v>
      </c>
      <c r="L33" s="331">
        <v>0</v>
      </c>
      <c r="M33" s="331">
        <f t="shared" si="1"/>
        <v>432244</v>
      </c>
      <c r="N33" s="331">
        <v>432244</v>
      </c>
      <c r="O33" s="331">
        <v>0</v>
      </c>
      <c r="P33" s="331">
        <v>432244</v>
      </c>
      <c r="Q33" s="340">
        <f t="shared" si="2"/>
        <v>1</v>
      </c>
      <c r="S33" s="323" t="s">
        <v>534</v>
      </c>
      <c r="T33" s="323" t="s">
        <v>1292</v>
      </c>
      <c r="U33" s="323" t="s">
        <v>1293</v>
      </c>
      <c r="V33" s="323" t="s">
        <v>1294</v>
      </c>
      <c r="W33" s="323" t="s">
        <v>1186</v>
      </c>
      <c r="X33" s="323" t="s">
        <v>1295</v>
      </c>
      <c r="Y33" s="323" t="s">
        <v>1723</v>
      </c>
      <c r="Z33" s="323" t="s">
        <v>1296</v>
      </c>
      <c r="AA33" s="323" t="s">
        <v>1297</v>
      </c>
      <c r="AB33" s="323" t="s">
        <v>1298</v>
      </c>
      <c r="AC33" s="323" t="s">
        <v>1191</v>
      </c>
      <c r="AD33" s="323">
        <v>4000</v>
      </c>
      <c r="AE33" s="323">
        <v>432244</v>
      </c>
      <c r="AF33" s="323">
        <v>432244</v>
      </c>
      <c r="AG33" s="323">
        <v>0</v>
      </c>
      <c r="AH33" s="323">
        <v>0</v>
      </c>
      <c r="AI33" s="323" t="s">
        <v>1192</v>
      </c>
      <c r="AJ33" s="323" t="b">
        <v>1</v>
      </c>
      <c r="AK33" s="310" t="b">
        <f t="shared" si="3"/>
        <v>1</v>
      </c>
    </row>
    <row r="34" spans="2:37" s="310" customFormat="1" ht="36">
      <c r="B34" s="311" t="s">
        <v>538</v>
      </c>
      <c r="C34" s="312" t="s">
        <v>539</v>
      </c>
      <c r="D34" s="312" t="s">
        <v>540</v>
      </c>
      <c r="E34" s="318" t="s">
        <v>541</v>
      </c>
      <c r="F34" s="312"/>
      <c r="G34" s="312"/>
      <c r="H34" s="367">
        <f t="shared" si="0"/>
        <v>0</v>
      </c>
      <c r="I34" s="326">
        <f>+VLOOKUP(B34,S$10:AD192,12,0)</f>
        <v>6000</v>
      </c>
      <c r="J34" s="331">
        <v>501716</v>
      </c>
      <c r="K34" s="331">
        <v>501716</v>
      </c>
      <c r="L34" s="331">
        <v>0</v>
      </c>
      <c r="M34" s="331">
        <f t="shared" si="1"/>
        <v>501716</v>
      </c>
      <c r="N34" s="331">
        <v>501716</v>
      </c>
      <c r="O34" s="331">
        <v>0</v>
      </c>
      <c r="P34" s="331">
        <v>501716</v>
      </c>
      <c r="Q34" s="340">
        <f t="shared" si="2"/>
        <v>1</v>
      </c>
      <c r="S34" s="323" t="s">
        <v>538</v>
      </c>
      <c r="T34" s="323" t="s">
        <v>1299</v>
      </c>
      <c r="U34" s="323" t="s">
        <v>1300</v>
      </c>
      <c r="V34" s="323" t="s">
        <v>1301</v>
      </c>
      <c r="W34" s="323" t="s">
        <v>1196</v>
      </c>
      <c r="X34" s="323" t="s">
        <v>1302</v>
      </c>
      <c r="Y34" s="323" t="s">
        <v>1724</v>
      </c>
      <c r="Z34" s="323" t="s">
        <v>1303</v>
      </c>
      <c r="AA34" s="323" t="s">
        <v>1304</v>
      </c>
      <c r="AB34" s="323" t="s">
        <v>1200</v>
      </c>
      <c r="AC34" s="323" t="s">
        <v>1191</v>
      </c>
      <c r="AD34" s="323">
        <v>6000</v>
      </c>
      <c r="AE34" s="323">
        <v>501716</v>
      </c>
      <c r="AF34" s="323">
        <v>501716</v>
      </c>
      <c r="AG34" s="323">
        <v>0</v>
      </c>
      <c r="AH34" s="323">
        <v>0</v>
      </c>
      <c r="AI34" s="323" t="s">
        <v>1192</v>
      </c>
      <c r="AJ34" s="323" t="b">
        <v>1</v>
      </c>
      <c r="AK34" s="310" t="b">
        <f t="shared" si="3"/>
        <v>1</v>
      </c>
    </row>
    <row r="35" spans="2:37" s="310" customFormat="1">
      <c r="B35" s="311" t="s">
        <v>542</v>
      </c>
      <c r="C35" s="312" t="s">
        <v>543</v>
      </c>
      <c r="D35" s="312" t="s">
        <v>544</v>
      </c>
      <c r="E35" s="318" t="s">
        <v>545</v>
      </c>
      <c r="F35" s="312"/>
      <c r="G35" s="312"/>
      <c r="H35" s="367">
        <f t="shared" si="0"/>
        <v>0</v>
      </c>
      <c r="I35" s="326">
        <f>+VLOOKUP(B35,S$10:AD192,12,0)</f>
        <v>6000</v>
      </c>
      <c r="J35" s="331">
        <v>626068</v>
      </c>
      <c r="K35" s="331">
        <v>626068</v>
      </c>
      <c r="L35" s="331">
        <v>0</v>
      </c>
      <c r="M35" s="331">
        <f t="shared" si="1"/>
        <v>624571.73</v>
      </c>
      <c r="N35" s="331">
        <v>624571.73</v>
      </c>
      <c r="O35" s="331">
        <v>0</v>
      </c>
      <c r="P35" s="331">
        <v>624571.73</v>
      </c>
      <c r="Q35" s="340">
        <f t="shared" si="2"/>
        <v>0.99761005194323937</v>
      </c>
      <c r="S35" s="323" t="s">
        <v>542</v>
      </c>
      <c r="T35" s="323" t="s">
        <v>1305</v>
      </c>
      <c r="U35" s="323" t="s">
        <v>1306</v>
      </c>
      <c r="V35" s="323" t="s">
        <v>1307</v>
      </c>
      <c r="W35" s="323" t="s">
        <v>1196</v>
      </c>
      <c r="X35" s="323" t="s">
        <v>1218</v>
      </c>
      <c r="Y35" s="323" t="s">
        <v>1714</v>
      </c>
      <c r="Z35" s="323" t="s">
        <v>1219</v>
      </c>
      <c r="AA35" s="323" t="s">
        <v>1220</v>
      </c>
      <c r="AB35" s="323" t="s">
        <v>1200</v>
      </c>
      <c r="AC35" s="323" t="s">
        <v>1191</v>
      </c>
      <c r="AD35" s="323">
        <v>6000</v>
      </c>
      <c r="AE35" s="323">
        <v>626068</v>
      </c>
      <c r="AF35" s="323">
        <v>624571.73</v>
      </c>
      <c r="AG35" s="323">
        <v>0</v>
      </c>
      <c r="AH35" s="323">
        <v>0</v>
      </c>
      <c r="AI35" s="323" t="s">
        <v>1192</v>
      </c>
      <c r="AJ35" s="323" t="b">
        <v>1</v>
      </c>
      <c r="AK35" s="310" t="b">
        <f t="shared" si="3"/>
        <v>1</v>
      </c>
    </row>
    <row r="36" spans="2:37" s="310" customFormat="1" ht="24">
      <c r="B36" s="311" t="s">
        <v>546</v>
      </c>
      <c r="C36" s="312" t="s">
        <v>547</v>
      </c>
      <c r="D36" s="312" t="s">
        <v>548</v>
      </c>
      <c r="E36" s="318" t="s">
        <v>549</v>
      </c>
      <c r="F36" s="312"/>
      <c r="G36" s="312"/>
      <c r="H36" s="367">
        <f t="shared" si="0"/>
        <v>0</v>
      </c>
      <c r="I36" s="326">
        <f>+VLOOKUP(B36,S$10:AD192,12,0)</f>
        <v>3000</v>
      </c>
      <c r="J36" s="331">
        <v>394315</v>
      </c>
      <c r="K36" s="331">
        <v>394315</v>
      </c>
      <c r="L36" s="331">
        <v>0</v>
      </c>
      <c r="M36" s="331">
        <f t="shared" si="1"/>
        <v>394315</v>
      </c>
      <c r="N36" s="331">
        <v>394315</v>
      </c>
      <c r="O36" s="331">
        <v>0</v>
      </c>
      <c r="P36" s="331">
        <v>394315</v>
      </c>
      <c r="Q36" s="340">
        <f t="shared" si="2"/>
        <v>1</v>
      </c>
      <c r="S36" s="323" t="s">
        <v>546</v>
      </c>
      <c r="T36" s="323" t="s">
        <v>1308</v>
      </c>
      <c r="U36" s="323" t="s">
        <v>1309</v>
      </c>
      <c r="V36" s="323" t="s">
        <v>1310</v>
      </c>
      <c r="W36" s="323" t="s">
        <v>1186</v>
      </c>
      <c r="X36" s="323" t="s">
        <v>1187</v>
      </c>
      <c r="Y36" s="323" t="s">
        <v>1710</v>
      </c>
      <c r="Z36" s="323" t="s">
        <v>1188</v>
      </c>
      <c r="AA36" s="323" t="s">
        <v>1189</v>
      </c>
      <c r="AB36" s="323" t="s">
        <v>1190</v>
      </c>
      <c r="AC36" s="323" t="s">
        <v>1191</v>
      </c>
      <c r="AD36" s="323">
        <v>3000</v>
      </c>
      <c r="AE36" s="323">
        <v>394315</v>
      </c>
      <c r="AF36" s="323">
        <v>394315</v>
      </c>
      <c r="AG36" s="323">
        <v>0</v>
      </c>
      <c r="AH36" s="323">
        <v>0</v>
      </c>
      <c r="AI36" s="323" t="s">
        <v>1192</v>
      </c>
      <c r="AJ36" s="323" t="b">
        <v>1</v>
      </c>
      <c r="AK36" s="310" t="b">
        <f t="shared" si="3"/>
        <v>1</v>
      </c>
    </row>
    <row r="37" spans="2:37" s="310" customFormat="1" ht="60">
      <c r="B37" s="311" t="s">
        <v>550</v>
      </c>
      <c r="C37" s="312" t="s">
        <v>551</v>
      </c>
      <c r="D37" s="312" t="s">
        <v>552</v>
      </c>
      <c r="E37" s="318" t="s">
        <v>553</v>
      </c>
      <c r="F37" s="312"/>
      <c r="G37" s="312"/>
      <c r="H37" s="367">
        <f t="shared" si="0"/>
        <v>0</v>
      </c>
      <c r="I37" s="326">
        <f>+VLOOKUP(B37,S$10:AD192,12,0)</f>
        <v>6000</v>
      </c>
      <c r="J37" s="331">
        <v>873796</v>
      </c>
      <c r="K37" s="331">
        <v>873796</v>
      </c>
      <c r="L37" s="331">
        <v>0</v>
      </c>
      <c r="M37" s="331">
        <f t="shared" si="1"/>
        <v>873796</v>
      </c>
      <c r="N37" s="331">
        <v>873796</v>
      </c>
      <c r="O37" s="331">
        <v>0</v>
      </c>
      <c r="P37" s="331">
        <v>873796</v>
      </c>
      <c r="Q37" s="340">
        <f t="shared" si="2"/>
        <v>1</v>
      </c>
      <c r="S37" s="323" t="s">
        <v>550</v>
      </c>
      <c r="T37" s="323" t="s">
        <v>1311</v>
      </c>
      <c r="U37" s="323" t="s">
        <v>1312</v>
      </c>
      <c r="V37" s="323" t="s">
        <v>1313</v>
      </c>
      <c r="W37" s="323" t="s">
        <v>1196</v>
      </c>
      <c r="X37" s="323" t="s">
        <v>1314</v>
      </c>
      <c r="Y37" s="323" t="s">
        <v>1725</v>
      </c>
      <c r="Z37" s="323" t="s">
        <v>1315</v>
      </c>
      <c r="AA37" s="323" t="s">
        <v>1316</v>
      </c>
      <c r="AB37" s="323" t="s">
        <v>1200</v>
      </c>
      <c r="AC37" s="323" t="s">
        <v>1191</v>
      </c>
      <c r="AD37" s="323">
        <v>6000</v>
      </c>
      <c r="AE37" s="323">
        <v>873796</v>
      </c>
      <c r="AF37" s="323">
        <v>873796</v>
      </c>
      <c r="AG37" s="323">
        <v>0</v>
      </c>
      <c r="AH37" s="323">
        <v>0</v>
      </c>
      <c r="AI37" s="323" t="s">
        <v>1192</v>
      </c>
      <c r="AJ37" s="323" t="b">
        <v>1</v>
      </c>
      <c r="AK37" s="310" t="b">
        <f t="shared" si="3"/>
        <v>1</v>
      </c>
    </row>
    <row r="38" spans="2:37" s="310" customFormat="1" ht="108">
      <c r="B38" s="311" t="s">
        <v>554</v>
      </c>
      <c r="C38" s="312" t="s">
        <v>555</v>
      </c>
      <c r="D38" s="312" t="s">
        <v>556</v>
      </c>
      <c r="E38" s="318" t="s">
        <v>557</v>
      </c>
      <c r="F38" s="312"/>
      <c r="G38" s="312"/>
      <c r="H38" s="367">
        <f t="shared" si="0"/>
        <v>0</v>
      </c>
      <c r="I38" s="326">
        <f>+VLOOKUP(B38,S$10:AD192,12,0)</f>
        <v>3000</v>
      </c>
      <c r="J38" s="331">
        <v>460724</v>
      </c>
      <c r="K38" s="331">
        <v>460724</v>
      </c>
      <c r="L38" s="331">
        <v>0</v>
      </c>
      <c r="M38" s="331">
        <f t="shared" si="1"/>
        <v>460724</v>
      </c>
      <c r="N38" s="331">
        <v>460724</v>
      </c>
      <c r="O38" s="331">
        <v>0</v>
      </c>
      <c r="P38" s="331">
        <v>460724</v>
      </c>
      <c r="Q38" s="340">
        <f t="shared" si="2"/>
        <v>1</v>
      </c>
      <c r="S38" s="323" t="s">
        <v>554</v>
      </c>
      <c r="T38" s="323" t="s">
        <v>1317</v>
      </c>
      <c r="U38" s="323" t="s">
        <v>1318</v>
      </c>
      <c r="V38" s="323" t="s">
        <v>1319</v>
      </c>
      <c r="W38" s="323" t="s">
        <v>1186</v>
      </c>
      <c r="X38" s="323" t="s">
        <v>1187</v>
      </c>
      <c r="Y38" s="323" t="s">
        <v>1710</v>
      </c>
      <c r="Z38" s="323" t="s">
        <v>1188</v>
      </c>
      <c r="AA38" s="323" t="s">
        <v>1189</v>
      </c>
      <c r="AB38" s="323" t="s">
        <v>1190</v>
      </c>
      <c r="AC38" s="323" t="s">
        <v>1191</v>
      </c>
      <c r="AD38" s="323">
        <v>3000</v>
      </c>
      <c r="AE38" s="323">
        <v>460724</v>
      </c>
      <c r="AF38" s="323">
        <v>460724</v>
      </c>
      <c r="AG38" s="323">
        <v>0</v>
      </c>
      <c r="AH38" s="323">
        <v>0</v>
      </c>
      <c r="AI38" s="323" t="s">
        <v>1192</v>
      </c>
      <c r="AJ38" s="323" t="b">
        <v>1</v>
      </c>
      <c r="AK38" s="310" t="b">
        <f t="shared" si="3"/>
        <v>1</v>
      </c>
    </row>
    <row r="39" spans="2:37" s="310" customFormat="1" ht="24">
      <c r="B39" s="311" t="s">
        <v>558</v>
      </c>
      <c r="C39" s="312" t="s">
        <v>559</v>
      </c>
      <c r="D39" s="312" t="s">
        <v>560</v>
      </c>
      <c r="E39" s="318" t="s">
        <v>561</v>
      </c>
      <c r="F39" s="312"/>
      <c r="G39" s="312"/>
      <c r="H39" s="367">
        <f t="shared" si="0"/>
        <v>0</v>
      </c>
      <c r="I39" s="326">
        <f>+VLOOKUP(B39,S$10:AD192,12,0)</f>
        <v>3000</v>
      </c>
      <c r="J39" s="331">
        <v>426905</v>
      </c>
      <c r="K39" s="331">
        <v>426905</v>
      </c>
      <c r="L39" s="331">
        <v>0</v>
      </c>
      <c r="M39" s="331">
        <f t="shared" si="1"/>
        <v>426905</v>
      </c>
      <c r="N39" s="331">
        <v>426905</v>
      </c>
      <c r="O39" s="331">
        <v>0</v>
      </c>
      <c r="P39" s="331">
        <v>426905</v>
      </c>
      <c r="Q39" s="340">
        <f t="shared" si="2"/>
        <v>1</v>
      </c>
      <c r="S39" s="323" t="s">
        <v>558</v>
      </c>
      <c r="T39" s="323" t="s">
        <v>1320</v>
      </c>
      <c r="U39" s="323" t="s">
        <v>1321</v>
      </c>
      <c r="V39" s="323" t="s">
        <v>1322</v>
      </c>
      <c r="W39" s="323" t="s">
        <v>1186</v>
      </c>
      <c r="X39" s="323" t="s">
        <v>1187</v>
      </c>
      <c r="Y39" s="323" t="s">
        <v>1710</v>
      </c>
      <c r="Z39" s="323" t="s">
        <v>1188</v>
      </c>
      <c r="AA39" s="323" t="s">
        <v>1189</v>
      </c>
      <c r="AB39" s="323" t="s">
        <v>1190</v>
      </c>
      <c r="AC39" s="323" t="s">
        <v>1191</v>
      </c>
      <c r="AD39" s="323">
        <v>3000</v>
      </c>
      <c r="AE39" s="323">
        <v>426905</v>
      </c>
      <c r="AF39" s="323">
        <v>426905</v>
      </c>
      <c r="AG39" s="323">
        <v>0</v>
      </c>
      <c r="AH39" s="323">
        <v>0</v>
      </c>
      <c r="AI39" s="323" t="s">
        <v>1192</v>
      </c>
      <c r="AJ39" s="323" t="b">
        <v>1</v>
      </c>
      <c r="AK39" s="310" t="b">
        <f t="shared" si="3"/>
        <v>1</v>
      </c>
    </row>
    <row r="40" spans="2:37" s="310" customFormat="1" ht="36">
      <c r="B40" s="311" t="s">
        <v>562</v>
      </c>
      <c r="C40" s="312" t="s">
        <v>563</v>
      </c>
      <c r="D40" s="312" t="s">
        <v>564</v>
      </c>
      <c r="E40" s="318" t="s">
        <v>565</v>
      </c>
      <c r="F40" s="312"/>
      <c r="G40" s="312"/>
      <c r="H40" s="367">
        <f t="shared" si="0"/>
        <v>0.99949371704970058</v>
      </c>
      <c r="I40" s="326">
        <f>+VLOOKUP(B40,S$10:AD192,12,0)</f>
        <v>6000</v>
      </c>
      <c r="J40" s="331">
        <v>781480</v>
      </c>
      <c r="K40" s="331">
        <v>781480</v>
      </c>
      <c r="L40" s="331">
        <v>781084.35</v>
      </c>
      <c r="M40" s="331">
        <f t="shared" si="1"/>
        <v>0</v>
      </c>
      <c r="N40" s="331">
        <v>781084.35</v>
      </c>
      <c r="O40" s="331">
        <v>781084.35</v>
      </c>
      <c r="P40" s="331">
        <v>781084.35</v>
      </c>
      <c r="Q40" s="340">
        <f t="shared" si="2"/>
        <v>0.99949371704970058</v>
      </c>
      <c r="S40" s="323" t="s">
        <v>562</v>
      </c>
      <c r="T40" s="323" t="s">
        <v>1323</v>
      </c>
      <c r="U40" s="323" t="s">
        <v>1324</v>
      </c>
      <c r="V40" s="323" t="s">
        <v>1325</v>
      </c>
      <c r="W40" s="323" t="s">
        <v>1196</v>
      </c>
      <c r="X40" s="323" t="s">
        <v>1278</v>
      </c>
      <c r="Y40" s="323" t="s">
        <v>1721</v>
      </c>
      <c r="Z40" s="323" t="s">
        <v>1279</v>
      </c>
      <c r="AA40" s="323" t="s">
        <v>1280</v>
      </c>
      <c r="AB40" s="323" t="s">
        <v>1200</v>
      </c>
      <c r="AC40" s="323" t="s">
        <v>1191</v>
      </c>
      <c r="AD40" s="323">
        <v>6000</v>
      </c>
      <c r="AE40" s="323">
        <v>781480</v>
      </c>
      <c r="AF40" s="323">
        <v>781084.35</v>
      </c>
      <c r="AG40" s="323">
        <v>0</v>
      </c>
      <c r="AH40" s="323">
        <v>0</v>
      </c>
      <c r="AI40" s="323" t="s">
        <v>1192</v>
      </c>
      <c r="AJ40" s="323" t="b">
        <v>1</v>
      </c>
      <c r="AK40" s="310" t="b">
        <f t="shared" si="3"/>
        <v>1</v>
      </c>
    </row>
    <row r="41" spans="2:37" s="310" customFormat="1" ht="60">
      <c r="B41" s="311" t="s">
        <v>566</v>
      </c>
      <c r="C41" s="312" t="s">
        <v>567</v>
      </c>
      <c r="D41" s="312" t="s">
        <v>568</v>
      </c>
      <c r="E41" s="318" t="s">
        <v>569</v>
      </c>
      <c r="F41" s="312"/>
      <c r="G41" s="312"/>
      <c r="H41" s="367">
        <f t="shared" si="0"/>
        <v>0</v>
      </c>
      <c r="I41" s="326">
        <f>+VLOOKUP(B41,S$10:AD192,12,0)</f>
        <v>6000</v>
      </c>
      <c r="J41" s="331">
        <v>544710</v>
      </c>
      <c r="K41" s="331">
        <v>544710</v>
      </c>
      <c r="L41" s="331">
        <v>0</v>
      </c>
      <c r="M41" s="331">
        <f t="shared" si="1"/>
        <v>544710</v>
      </c>
      <c r="N41" s="331">
        <v>544710</v>
      </c>
      <c r="O41" s="331">
        <v>0</v>
      </c>
      <c r="P41" s="331">
        <v>544710</v>
      </c>
      <c r="Q41" s="340">
        <f t="shared" si="2"/>
        <v>1</v>
      </c>
      <c r="S41" s="323" t="s">
        <v>566</v>
      </c>
      <c r="T41" s="323" t="s">
        <v>1326</v>
      </c>
      <c r="U41" s="323" t="s">
        <v>1327</v>
      </c>
      <c r="V41" s="323" t="s">
        <v>1328</v>
      </c>
      <c r="W41" s="323" t="s">
        <v>1196</v>
      </c>
      <c r="X41" s="323" t="s">
        <v>1224</v>
      </c>
      <c r="Y41" s="323" t="s">
        <v>1715</v>
      </c>
      <c r="Z41" s="323" t="s">
        <v>1225</v>
      </c>
      <c r="AA41" s="323" t="s">
        <v>1226</v>
      </c>
      <c r="AB41" s="323" t="s">
        <v>1200</v>
      </c>
      <c r="AC41" s="323" t="s">
        <v>1191</v>
      </c>
      <c r="AD41" s="323">
        <v>6000</v>
      </c>
      <c r="AE41" s="323">
        <v>544710</v>
      </c>
      <c r="AF41" s="323">
        <v>544710</v>
      </c>
      <c r="AG41" s="323">
        <v>0</v>
      </c>
      <c r="AH41" s="323">
        <v>0</v>
      </c>
      <c r="AI41" s="323" t="s">
        <v>1192</v>
      </c>
      <c r="AJ41" s="323" t="b">
        <v>1</v>
      </c>
      <c r="AK41" s="310" t="b">
        <f t="shared" si="3"/>
        <v>1</v>
      </c>
    </row>
    <row r="42" spans="2:37" s="310" customFormat="1" ht="36">
      <c r="B42" s="311" t="s">
        <v>570</v>
      </c>
      <c r="C42" s="312" t="s">
        <v>571</v>
      </c>
      <c r="D42" s="312" t="s">
        <v>572</v>
      </c>
      <c r="E42" s="318" t="s">
        <v>573</v>
      </c>
      <c r="F42" s="312" t="s">
        <v>574</v>
      </c>
      <c r="G42" s="318" t="s">
        <v>575</v>
      </c>
      <c r="H42" s="367">
        <f t="shared" si="0"/>
        <v>0</v>
      </c>
      <c r="I42" s="326">
        <f>+VLOOKUP(B42,S$10:AD192,12,0)</f>
        <v>6000</v>
      </c>
      <c r="J42" s="331">
        <v>403127</v>
      </c>
      <c r="K42" s="331">
        <v>403127</v>
      </c>
      <c r="L42" s="331">
        <v>0</v>
      </c>
      <c r="M42" s="331">
        <f t="shared" si="1"/>
        <v>403127</v>
      </c>
      <c r="N42" s="331">
        <v>403127</v>
      </c>
      <c r="O42" s="331">
        <v>0</v>
      </c>
      <c r="P42" s="331">
        <v>403127</v>
      </c>
      <c r="Q42" s="340">
        <f t="shared" si="2"/>
        <v>1</v>
      </c>
      <c r="S42" s="323" t="s">
        <v>570</v>
      </c>
      <c r="T42" s="323" t="s">
        <v>1329</v>
      </c>
      <c r="U42" s="323" t="s">
        <v>1330</v>
      </c>
      <c r="V42" s="323" t="s">
        <v>1331</v>
      </c>
      <c r="W42" s="323" t="s">
        <v>1196</v>
      </c>
      <c r="X42" s="323" t="s">
        <v>1332</v>
      </c>
      <c r="Y42" s="323" t="s">
        <v>1726</v>
      </c>
      <c r="Z42" s="323" t="s">
        <v>1333</v>
      </c>
      <c r="AA42" s="323" t="s">
        <v>1248</v>
      </c>
      <c r="AB42" s="323" t="s">
        <v>1261</v>
      </c>
      <c r="AC42" s="323" t="s">
        <v>1191</v>
      </c>
      <c r="AD42" s="323">
        <v>6000</v>
      </c>
      <c r="AE42" s="323">
        <v>403127</v>
      </c>
      <c r="AF42" s="323">
        <v>403127</v>
      </c>
      <c r="AG42" s="323">
        <v>0</v>
      </c>
      <c r="AH42" s="323">
        <v>0</v>
      </c>
      <c r="AI42" s="323" t="s">
        <v>1192</v>
      </c>
      <c r="AJ42" s="323" t="b">
        <v>1</v>
      </c>
      <c r="AK42" s="310" t="b">
        <f t="shared" si="3"/>
        <v>1</v>
      </c>
    </row>
    <row r="43" spans="2:37" s="310" customFormat="1" ht="36">
      <c r="B43" s="311" t="s">
        <v>576</v>
      </c>
      <c r="C43" s="312" t="s">
        <v>577</v>
      </c>
      <c r="D43" s="312" t="s">
        <v>578</v>
      </c>
      <c r="E43" s="318" t="s">
        <v>579</v>
      </c>
      <c r="F43" s="312"/>
      <c r="G43" s="312"/>
      <c r="H43" s="367">
        <f t="shared" si="0"/>
        <v>0</v>
      </c>
      <c r="I43" s="326">
        <f>+VLOOKUP(B43,S$10:AD192,12,0)</f>
        <v>4000</v>
      </c>
      <c r="J43" s="331">
        <v>745424</v>
      </c>
      <c r="K43" s="331">
        <v>745424</v>
      </c>
      <c r="L43" s="331">
        <v>0</v>
      </c>
      <c r="M43" s="331">
        <f t="shared" si="1"/>
        <v>745424</v>
      </c>
      <c r="N43" s="331">
        <v>745424</v>
      </c>
      <c r="O43" s="331">
        <v>0</v>
      </c>
      <c r="P43" s="331">
        <v>745424</v>
      </c>
      <c r="Q43" s="340">
        <f t="shared" si="2"/>
        <v>1</v>
      </c>
      <c r="S43" s="323" t="s">
        <v>576</v>
      </c>
      <c r="T43" s="323" t="s">
        <v>1334</v>
      </c>
      <c r="U43" s="323" t="s">
        <v>579</v>
      </c>
      <c r="V43" s="323" t="s">
        <v>1335</v>
      </c>
      <c r="W43" s="323" t="s">
        <v>1196</v>
      </c>
      <c r="X43" s="323" t="s">
        <v>1336</v>
      </c>
      <c r="Y43" s="323" t="s">
        <v>1727</v>
      </c>
      <c r="Z43" s="323" t="s">
        <v>1247</v>
      </c>
      <c r="AA43" s="323" t="s">
        <v>1248</v>
      </c>
      <c r="AB43" s="323" t="s">
        <v>1261</v>
      </c>
      <c r="AC43" s="323" t="s">
        <v>1191</v>
      </c>
      <c r="AD43" s="323">
        <v>4000</v>
      </c>
      <c r="AE43" s="323">
        <v>745424</v>
      </c>
      <c r="AF43" s="323">
        <v>745424</v>
      </c>
      <c r="AG43" s="323">
        <v>0</v>
      </c>
      <c r="AH43" s="323">
        <v>0</v>
      </c>
      <c r="AI43" s="323" t="s">
        <v>1192</v>
      </c>
      <c r="AJ43" s="323" t="b">
        <v>1</v>
      </c>
      <c r="AK43" s="310" t="b">
        <f t="shared" si="3"/>
        <v>1</v>
      </c>
    </row>
    <row r="44" spans="2:37" s="310" customFormat="1" ht="36">
      <c r="B44" s="311" t="s">
        <v>580</v>
      </c>
      <c r="C44" s="312" t="s">
        <v>581</v>
      </c>
      <c r="D44" s="312" t="s">
        <v>582</v>
      </c>
      <c r="E44" s="318" t="s">
        <v>583</v>
      </c>
      <c r="F44" s="312"/>
      <c r="G44" s="312"/>
      <c r="H44" s="367">
        <f t="shared" si="0"/>
        <v>0</v>
      </c>
      <c r="I44" s="326">
        <f>+VLOOKUP(B44,S$10:AD192,12,0)</f>
        <v>4000</v>
      </c>
      <c r="J44" s="331">
        <v>503837</v>
      </c>
      <c r="K44" s="331">
        <v>503837</v>
      </c>
      <c r="L44" s="331">
        <v>0</v>
      </c>
      <c r="M44" s="331">
        <f t="shared" si="1"/>
        <v>503836.98</v>
      </c>
      <c r="N44" s="331">
        <v>503836.98</v>
      </c>
      <c r="O44" s="331">
        <v>0</v>
      </c>
      <c r="P44" s="331">
        <v>503836.98</v>
      </c>
      <c r="Q44" s="340">
        <f t="shared" si="2"/>
        <v>0.99999996030462224</v>
      </c>
      <c r="S44" s="323" t="s">
        <v>580</v>
      </c>
      <c r="T44" s="323" t="s">
        <v>1337</v>
      </c>
      <c r="U44" s="323" t="s">
        <v>583</v>
      </c>
      <c r="V44" s="323" t="s">
        <v>1338</v>
      </c>
      <c r="W44" s="323" t="s">
        <v>1196</v>
      </c>
      <c r="X44" s="323" t="s">
        <v>1212</v>
      </c>
      <c r="Y44" s="323" t="s">
        <v>1713</v>
      </c>
      <c r="Z44" s="323" t="s">
        <v>1213</v>
      </c>
      <c r="AA44" s="323" t="s">
        <v>1214</v>
      </c>
      <c r="AB44" s="323" t="s">
        <v>1200</v>
      </c>
      <c r="AC44" s="323" t="s">
        <v>1191</v>
      </c>
      <c r="AD44" s="323">
        <v>4000</v>
      </c>
      <c r="AE44" s="323">
        <v>503837</v>
      </c>
      <c r="AF44" s="323">
        <v>503836.98</v>
      </c>
      <c r="AG44" s="323">
        <v>0</v>
      </c>
      <c r="AH44" s="323">
        <v>0</v>
      </c>
      <c r="AI44" s="323" t="s">
        <v>1192</v>
      </c>
      <c r="AJ44" s="323" t="b">
        <v>1</v>
      </c>
      <c r="AK44" s="310" t="b">
        <f t="shared" si="3"/>
        <v>1</v>
      </c>
    </row>
    <row r="45" spans="2:37" s="310" customFormat="1" ht="36">
      <c r="B45" s="311" t="s">
        <v>584</v>
      </c>
      <c r="C45" s="312" t="s">
        <v>585</v>
      </c>
      <c r="D45" s="312" t="s">
        <v>586</v>
      </c>
      <c r="E45" s="318" t="s">
        <v>587</v>
      </c>
      <c r="F45" s="312"/>
      <c r="G45" s="312"/>
      <c r="H45" s="367">
        <f t="shared" si="0"/>
        <v>0.99475064485854436</v>
      </c>
      <c r="I45" s="326">
        <f>+VLOOKUP(B45,S$10:AD192,12,0)</f>
        <v>4000</v>
      </c>
      <c r="J45" s="331">
        <v>677668</v>
      </c>
      <c r="K45" s="331">
        <v>677668</v>
      </c>
      <c r="L45" s="331">
        <v>674110.68</v>
      </c>
      <c r="M45" s="331">
        <f t="shared" si="1"/>
        <v>3557.3199999999488</v>
      </c>
      <c r="N45" s="331">
        <v>677668</v>
      </c>
      <c r="O45" s="331">
        <v>674110.68</v>
      </c>
      <c r="P45" s="331">
        <v>677668</v>
      </c>
      <c r="Q45" s="340">
        <f t="shared" si="2"/>
        <v>1</v>
      </c>
      <c r="S45" s="323" t="s">
        <v>584</v>
      </c>
      <c r="T45" s="323" t="s">
        <v>1339</v>
      </c>
      <c r="U45" s="323" t="s">
        <v>587</v>
      </c>
      <c r="V45" s="323" t="s">
        <v>1340</v>
      </c>
      <c r="W45" s="323" t="s">
        <v>1186</v>
      </c>
      <c r="X45" s="323" t="s">
        <v>1265</v>
      </c>
      <c r="Y45" s="323" t="s">
        <v>1719</v>
      </c>
      <c r="Z45" s="323" t="s">
        <v>1247</v>
      </c>
      <c r="AA45" s="323" t="s">
        <v>1248</v>
      </c>
      <c r="AB45" s="323" t="s">
        <v>1236</v>
      </c>
      <c r="AC45" s="323" t="s">
        <v>1191</v>
      </c>
      <c r="AD45" s="323">
        <v>4000</v>
      </c>
      <c r="AE45" s="323">
        <v>677668</v>
      </c>
      <c r="AF45" s="323">
        <v>677668</v>
      </c>
      <c r="AG45" s="323">
        <v>0</v>
      </c>
      <c r="AH45" s="323">
        <v>0</v>
      </c>
      <c r="AI45" s="323" t="s">
        <v>1192</v>
      </c>
      <c r="AJ45" s="323" t="b">
        <v>1</v>
      </c>
      <c r="AK45" s="310" t="b">
        <f t="shared" si="3"/>
        <v>1</v>
      </c>
    </row>
    <row r="46" spans="2:37" s="310" customFormat="1" ht="72">
      <c r="B46" s="311" t="s">
        <v>588</v>
      </c>
      <c r="C46" s="312" t="s">
        <v>589</v>
      </c>
      <c r="D46" s="312" t="s">
        <v>590</v>
      </c>
      <c r="E46" s="318" t="s">
        <v>591</v>
      </c>
      <c r="F46" s="312"/>
      <c r="G46" s="312"/>
      <c r="H46" s="367">
        <f t="shared" si="0"/>
        <v>0</v>
      </c>
      <c r="I46" s="326">
        <f>+VLOOKUP(B46,S$10:AD192,12,0)</f>
        <v>3000</v>
      </c>
      <c r="J46" s="331">
        <v>530227</v>
      </c>
      <c r="K46" s="331">
        <v>530227</v>
      </c>
      <c r="L46" s="331">
        <v>0</v>
      </c>
      <c r="M46" s="331">
        <f t="shared" si="1"/>
        <v>530227</v>
      </c>
      <c r="N46" s="331">
        <v>530227</v>
      </c>
      <c r="O46" s="331">
        <v>0</v>
      </c>
      <c r="P46" s="331">
        <v>530227</v>
      </c>
      <c r="Q46" s="340">
        <f t="shared" si="2"/>
        <v>1</v>
      </c>
      <c r="S46" s="323" t="s">
        <v>588</v>
      </c>
      <c r="T46" s="323" t="s">
        <v>1341</v>
      </c>
      <c r="U46" s="323" t="s">
        <v>591</v>
      </c>
      <c r="V46" s="323" t="s">
        <v>1342</v>
      </c>
      <c r="W46" s="323" t="s">
        <v>1186</v>
      </c>
      <c r="X46" s="323" t="s">
        <v>1187</v>
      </c>
      <c r="Y46" s="323" t="s">
        <v>1710</v>
      </c>
      <c r="Z46" s="323" t="s">
        <v>1188</v>
      </c>
      <c r="AA46" s="323" t="s">
        <v>1189</v>
      </c>
      <c r="AB46" s="323" t="s">
        <v>1190</v>
      </c>
      <c r="AC46" s="323" t="s">
        <v>1191</v>
      </c>
      <c r="AD46" s="323">
        <v>3000</v>
      </c>
      <c r="AE46" s="323">
        <v>530227</v>
      </c>
      <c r="AF46" s="323">
        <v>530227</v>
      </c>
      <c r="AG46" s="323">
        <v>0</v>
      </c>
      <c r="AH46" s="323">
        <v>0</v>
      </c>
      <c r="AI46" s="323" t="s">
        <v>1192</v>
      </c>
      <c r="AJ46" s="323" t="b">
        <v>1</v>
      </c>
      <c r="AK46" s="310" t="b">
        <f t="shared" si="3"/>
        <v>1</v>
      </c>
    </row>
    <row r="47" spans="2:37" s="310" customFormat="1" ht="48">
      <c r="B47" s="311" t="s">
        <v>592</v>
      </c>
      <c r="C47" s="312" t="s">
        <v>593</v>
      </c>
      <c r="D47" s="312" t="s">
        <v>594</v>
      </c>
      <c r="E47" s="318" t="s">
        <v>595</v>
      </c>
      <c r="F47" s="312"/>
      <c r="G47" s="312"/>
      <c r="H47" s="367">
        <f t="shared" si="0"/>
        <v>0</v>
      </c>
      <c r="I47" s="326">
        <f>+VLOOKUP(B47,S$10:AD192,12,0)</f>
        <v>4000</v>
      </c>
      <c r="J47" s="331">
        <v>410287</v>
      </c>
      <c r="K47" s="331">
        <v>410287</v>
      </c>
      <c r="L47" s="331">
        <v>0</v>
      </c>
      <c r="M47" s="331">
        <f t="shared" si="1"/>
        <v>410211.66</v>
      </c>
      <c r="N47" s="331">
        <v>410211.66</v>
      </c>
      <c r="O47" s="331">
        <v>0</v>
      </c>
      <c r="P47" s="331">
        <v>410211.66</v>
      </c>
      <c r="Q47" s="340">
        <f t="shared" si="2"/>
        <v>0.99981637244172972</v>
      </c>
      <c r="S47" s="323" t="s">
        <v>592</v>
      </c>
      <c r="T47" s="323" t="s">
        <v>1343</v>
      </c>
      <c r="U47" s="323" t="s">
        <v>595</v>
      </c>
      <c r="V47" s="323" t="s">
        <v>1344</v>
      </c>
      <c r="W47" s="323" t="s">
        <v>1196</v>
      </c>
      <c r="X47" s="323" t="s">
        <v>1345</v>
      </c>
      <c r="Y47" s="323" t="s">
        <v>1728</v>
      </c>
      <c r="Z47" s="323" t="s">
        <v>1346</v>
      </c>
      <c r="AA47" s="323" t="s">
        <v>1347</v>
      </c>
      <c r="AB47" s="323" t="s">
        <v>1200</v>
      </c>
      <c r="AC47" s="323" t="s">
        <v>1191</v>
      </c>
      <c r="AD47" s="323">
        <v>4000</v>
      </c>
      <c r="AE47" s="323">
        <v>410287</v>
      </c>
      <c r="AF47" s="323">
        <v>410211.66</v>
      </c>
      <c r="AG47" s="323">
        <v>0</v>
      </c>
      <c r="AH47" s="323">
        <v>0</v>
      </c>
      <c r="AI47" s="323" t="s">
        <v>1192</v>
      </c>
      <c r="AJ47" s="323" t="b">
        <v>1</v>
      </c>
      <c r="AK47" s="310" t="b">
        <f t="shared" si="3"/>
        <v>1</v>
      </c>
    </row>
    <row r="48" spans="2:37" s="310" customFormat="1" ht="36">
      <c r="B48" s="311" t="s">
        <v>596</v>
      </c>
      <c r="C48" s="312" t="s">
        <v>597</v>
      </c>
      <c r="D48" s="312" t="s">
        <v>598</v>
      </c>
      <c r="E48" s="318" t="s">
        <v>599</v>
      </c>
      <c r="F48" s="312"/>
      <c r="G48" s="312"/>
      <c r="H48" s="367">
        <f t="shared" si="0"/>
        <v>0</v>
      </c>
      <c r="I48" s="326">
        <f>+VLOOKUP(B48,S$10:AD192,12,0)</f>
        <v>4000</v>
      </c>
      <c r="J48" s="331">
        <v>395233</v>
      </c>
      <c r="K48" s="331">
        <v>395233</v>
      </c>
      <c r="L48" s="331">
        <v>0</v>
      </c>
      <c r="M48" s="331">
        <f t="shared" si="1"/>
        <v>391927.01</v>
      </c>
      <c r="N48" s="331">
        <v>391927.01</v>
      </c>
      <c r="O48" s="331">
        <v>0</v>
      </c>
      <c r="P48" s="331">
        <v>391927.01</v>
      </c>
      <c r="Q48" s="340">
        <f t="shared" si="2"/>
        <v>0.9916353391543723</v>
      </c>
      <c r="S48" s="323" t="s">
        <v>596</v>
      </c>
      <c r="T48" s="323" t="s">
        <v>1348</v>
      </c>
      <c r="U48" s="323" t="s">
        <v>599</v>
      </c>
      <c r="V48" s="323" t="s">
        <v>1349</v>
      </c>
      <c r="W48" s="323" t="s">
        <v>1196</v>
      </c>
      <c r="X48" s="323" t="s">
        <v>1350</v>
      </c>
      <c r="Y48" s="323" t="s">
        <v>1729</v>
      </c>
      <c r="Z48" s="323" t="s">
        <v>1351</v>
      </c>
      <c r="AA48" s="323" t="s">
        <v>1352</v>
      </c>
      <c r="AB48" s="323" t="s">
        <v>1200</v>
      </c>
      <c r="AC48" s="323" t="s">
        <v>1191</v>
      </c>
      <c r="AD48" s="323">
        <v>4000</v>
      </c>
      <c r="AE48" s="323">
        <v>395233</v>
      </c>
      <c r="AF48" s="323">
        <v>391927.01</v>
      </c>
      <c r="AG48" s="323">
        <v>0</v>
      </c>
      <c r="AH48" s="323">
        <v>0</v>
      </c>
      <c r="AI48" s="323" t="s">
        <v>1192</v>
      </c>
      <c r="AJ48" s="323" t="b">
        <v>1</v>
      </c>
      <c r="AK48" s="310" t="b">
        <f t="shared" si="3"/>
        <v>1</v>
      </c>
    </row>
    <row r="49" spans="1:37" s="310" customFormat="1" ht="21.6">
      <c r="B49" s="315" t="s">
        <v>600</v>
      </c>
      <c r="C49" s="316" t="s">
        <v>601</v>
      </c>
      <c r="D49" s="316" t="s">
        <v>602</v>
      </c>
      <c r="E49" s="319" t="s">
        <v>603</v>
      </c>
      <c r="F49" s="316"/>
      <c r="G49" s="316"/>
      <c r="H49" s="367">
        <f t="shared" si="0"/>
        <v>0</v>
      </c>
      <c r="I49" s="326">
        <f>+VLOOKUP(B49,S$10:AD192,12,0)</f>
        <v>3000</v>
      </c>
      <c r="J49" s="332">
        <v>383271</v>
      </c>
      <c r="K49" s="332">
        <v>383271</v>
      </c>
      <c r="L49" s="332">
        <v>0</v>
      </c>
      <c r="M49" s="331">
        <f t="shared" si="1"/>
        <v>383271</v>
      </c>
      <c r="N49" s="331">
        <v>383271</v>
      </c>
      <c r="O49" s="332">
        <v>0</v>
      </c>
      <c r="P49" s="331">
        <v>383271</v>
      </c>
      <c r="Q49" s="340">
        <f t="shared" si="2"/>
        <v>1</v>
      </c>
      <c r="S49" s="323" t="s">
        <v>600</v>
      </c>
      <c r="T49" s="323" t="s">
        <v>1353</v>
      </c>
      <c r="U49" s="323" t="s">
        <v>603</v>
      </c>
      <c r="V49" s="323" t="s">
        <v>1354</v>
      </c>
      <c r="W49" s="323" t="s">
        <v>1186</v>
      </c>
      <c r="X49" s="323" t="s">
        <v>1187</v>
      </c>
      <c r="Y49" s="323" t="s">
        <v>1710</v>
      </c>
      <c r="Z49" s="323" t="s">
        <v>1188</v>
      </c>
      <c r="AA49" s="323" t="s">
        <v>1189</v>
      </c>
      <c r="AB49" s="323" t="s">
        <v>1190</v>
      </c>
      <c r="AC49" s="323" t="s">
        <v>1191</v>
      </c>
      <c r="AD49" s="323">
        <v>3000</v>
      </c>
      <c r="AE49" s="323">
        <v>383271</v>
      </c>
      <c r="AF49" s="323">
        <v>383271</v>
      </c>
      <c r="AG49" s="323">
        <v>0</v>
      </c>
      <c r="AH49" s="323">
        <v>0</v>
      </c>
      <c r="AI49" s="323" t="s">
        <v>1192</v>
      </c>
      <c r="AJ49" s="323" t="b">
        <v>1</v>
      </c>
      <c r="AK49" s="310" t="b">
        <f t="shared" si="3"/>
        <v>1</v>
      </c>
    </row>
    <row r="50" spans="1:37" s="310" customFormat="1" ht="96">
      <c r="B50" s="311" t="s">
        <v>604</v>
      </c>
      <c r="C50" s="312" t="s">
        <v>605</v>
      </c>
      <c r="D50" s="312" t="s">
        <v>606</v>
      </c>
      <c r="E50" s="318" t="s">
        <v>607</v>
      </c>
      <c r="F50" s="312"/>
      <c r="G50" s="312"/>
      <c r="H50" s="367">
        <f t="shared" si="0"/>
        <v>1</v>
      </c>
      <c r="I50" s="326">
        <f>+VLOOKUP(B50,S$10:AD192,12,0)</f>
        <v>4000</v>
      </c>
      <c r="J50" s="331">
        <v>658130</v>
      </c>
      <c r="K50" s="331">
        <v>658130</v>
      </c>
      <c r="L50" s="331">
        <v>658130</v>
      </c>
      <c r="M50" s="331">
        <f t="shared" si="1"/>
        <v>0</v>
      </c>
      <c r="N50" s="331">
        <v>658130</v>
      </c>
      <c r="O50" s="331">
        <v>658130</v>
      </c>
      <c r="P50" s="331">
        <v>658130</v>
      </c>
      <c r="Q50" s="340">
        <f t="shared" si="2"/>
        <v>1</v>
      </c>
      <c r="S50" s="323" t="s">
        <v>604</v>
      </c>
      <c r="T50" s="323" t="s">
        <v>1355</v>
      </c>
      <c r="U50" s="323" t="s">
        <v>607</v>
      </c>
      <c r="V50" s="323" t="s">
        <v>1356</v>
      </c>
      <c r="W50" s="323" t="s">
        <v>1196</v>
      </c>
      <c r="X50" s="323" t="s">
        <v>1345</v>
      </c>
      <c r="Y50" s="323" t="s">
        <v>1728</v>
      </c>
      <c r="Z50" s="323" t="s">
        <v>1346</v>
      </c>
      <c r="AA50" s="323" t="s">
        <v>1347</v>
      </c>
      <c r="AB50" s="323" t="s">
        <v>1200</v>
      </c>
      <c r="AC50" s="323" t="s">
        <v>1191</v>
      </c>
      <c r="AD50" s="323">
        <v>4000</v>
      </c>
      <c r="AE50" s="323">
        <v>658130</v>
      </c>
      <c r="AF50" s="323">
        <v>658130</v>
      </c>
      <c r="AG50" s="323">
        <v>0</v>
      </c>
      <c r="AH50" s="323">
        <v>0</v>
      </c>
      <c r="AI50" s="323" t="s">
        <v>1192</v>
      </c>
      <c r="AJ50" s="323" t="b">
        <v>1</v>
      </c>
      <c r="AK50" s="310" t="b">
        <f t="shared" si="3"/>
        <v>1</v>
      </c>
    </row>
    <row r="51" spans="1:37" s="310" customFormat="1" ht="48">
      <c r="A51" s="314"/>
      <c r="B51" s="311" t="s">
        <v>608</v>
      </c>
      <c r="C51" s="312" t="s">
        <v>609</v>
      </c>
      <c r="D51" s="312" t="s">
        <v>610</v>
      </c>
      <c r="E51" s="318" t="s">
        <v>611</v>
      </c>
      <c r="F51" s="312"/>
      <c r="G51" s="312"/>
      <c r="H51" s="367">
        <f t="shared" si="0"/>
        <v>0</v>
      </c>
      <c r="I51" s="326">
        <f>+VLOOKUP(B51,S$10:AD192,12,0)</f>
        <v>6000</v>
      </c>
      <c r="J51" s="331">
        <v>653966</v>
      </c>
      <c r="K51" s="331">
        <v>653966</v>
      </c>
      <c r="L51" s="331">
        <v>0</v>
      </c>
      <c r="M51" s="331">
        <f t="shared" si="1"/>
        <v>653067.18000000005</v>
      </c>
      <c r="N51" s="331">
        <v>653067.18000000005</v>
      </c>
      <c r="O51" s="331">
        <v>0</v>
      </c>
      <c r="P51" s="331">
        <v>653067.18000000005</v>
      </c>
      <c r="Q51" s="340">
        <f t="shared" si="2"/>
        <v>0.99862558603964124</v>
      </c>
      <c r="R51" s="314"/>
      <c r="S51" s="323" t="s">
        <v>608</v>
      </c>
      <c r="T51" s="323" t="s">
        <v>1357</v>
      </c>
      <c r="U51" s="323" t="s">
        <v>611</v>
      </c>
      <c r="V51" s="323" t="s">
        <v>1358</v>
      </c>
      <c r="W51" s="323" t="s">
        <v>1196</v>
      </c>
      <c r="X51" s="323" t="s">
        <v>1359</v>
      </c>
      <c r="Y51" s="323" t="s">
        <v>1730</v>
      </c>
      <c r="Z51" s="323" t="s">
        <v>1360</v>
      </c>
      <c r="AA51" s="323" t="s">
        <v>1248</v>
      </c>
      <c r="AB51" s="323" t="s">
        <v>1200</v>
      </c>
      <c r="AC51" s="323" t="s">
        <v>1191</v>
      </c>
      <c r="AD51" s="323">
        <v>6000</v>
      </c>
      <c r="AE51" s="323">
        <v>653966</v>
      </c>
      <c r="AF51" s="323">
        <v>653067.18000000005</v>
      </c>
      <c r="AG51" s="323">
        <v>0</v>
      </c>
      <c r="AH51" s="323">
        <v>0</v>
      </c>
      <c r="AI51" s="323" t="s">
        <v>1192</v>
      </c>
      <c r="AJ51" s="323" t="b">
        <v>1</v>
      </c>
      <c r="AK51" s="310" t="b">
        <f t="shared" si="3"/>
        <v>1</v>
      </c>
    </row>
    <row r="52" spans="1:37" s="310" customFormat="1" ht="36">
      <c r="B52" s="311" t="s">
        <v>612</v>
      </c>
      <c r="C52" s="312" t="s">
        <v>613</v>
      </c>
      <c r="D52" s="312" t="s">
        <v>614</v>
      </c>
      <c r="E52" s="318" t="s">
        <v>615</v>
      </c>
      <c r="F52" s="312"/>
      <c r="G52" s="312"/>
      <c r="H52" s="367">
        <f t="shared" si="0"/>
        <v>0</v>
      </c>
      <c r="I52" s="326">
        <f>+VLOOKUP(B52,S$10:AD192,12,0)</f>
        <v>6000</v>
      </c>
      <c r="J52" s="331">
        <v>786128</v>
      </c>
      <c r="K52" s="331">
        <v>786128</v>
      </c>
      <c r="L52" s="331">
        <v>0</v>
      </c>
      <c r="M52" s="331">
        <f t="shared" si="1"/>
        <v>786128</v>
      </c>
      <c r="N52" s="331">
        <v>786128</v>
      </c>
      <c r="O52" s="331">
        <v>0</v>
      </c>
      <c r="P52" s="331">
        <v>786128</v>
      </c>
      <c r="Q52" s="340">
        <f t="shared" si="2"/>
        <v>1</v>
      </c>
      <c r="S52" s="323" t="s">
        <v>612</v>
      </c>
      <c r="T52" s="323" t="s">
        <v>1361</v>
      </c>
      <c r="U52" s="323" t="s">
        <v>615</v>
      </c>
      <c r="V52" s="323" t="s">
        <v>1362</v>
      </c>
      <c r="W52" s="323" t="s">
        <v>1196</v>
      </c>
      <c r="X52" s="323" t="s">
        <v>1363</v>
      </c>
      <c r="Y52" s="323" t="s">
        <v>1731</v>
      </c>
      <c r="Z52" s="323" t="s">
        <v>1364</v>
      </c>
      <c r="AA52" s="323" t="s">
        <v>1365</v>
      </c>
      <c r="AB52" s="323" t="s">
        <v>1261</v>
      </c>
      <c r="AC52" s="323" t="s">
        <v>1191</v>
      </c>
      <c r="AD52" s="323">
        <v>6000</v>
      </c>
      <c r="AE52" s="323">
        <v>786128</v>
      </c>
      <c r="AF52" s="323">
        <v>786128</v>
      </c>
      <c r="AG52" s="323">
        <v>0</v>
      </c>
      <c r="AH52" s="323">
        <v>0</v>
      </c>
      <c r="AI52" s="323" t="s">
        <v>1192</v>
      </c>
      <c r="AJ52" s="323" t="b">
        <v>1</v>
      </c>
      <c r="AK52" s="310" t="b">
        <f t="shared" si="3"/>
        <v>1</v>
      </c>
    </row>
    <row r="53" spans="1:37" s="310" customFormat="1" ht="84">
      <c r="B53" s="311" t="s">
        <v>616</v>
      </c>
      <c r="C53" s="312" t="s">
        <v>617</v>
      </c>
      <c r="D53" s="312" t="s">
        <v>618</v>
      </c>
      <c r="E53" s="318" t="s">
        <v>619</v>
      </c>
      <c r="F53" s="312"/>
      <c r="G53" s="312"/>
      <c r="H53" s="367">
        <f t="shared" si="0"/>
        <v>0</v>
      </c>
      <c r="I53" s="326">
        <f>+VLOOKUP(B53,S$10:AD192,12,0)</f>
        <v>4000</v>
      </c>
      <c r="J53" s="331">
        <v>631201</v>
      </c>
      <c r="K53" s="331">
        <v>631201</v>
      </c>
      <c r="L53" s="331">
        <v>0</v>
      </c>
      <c r="M53" s="331">
        <f t="shared" si="1"/>
        <v>630077.19999999995</v>
      </c>
      <c r="N53" s="331">
        <v>630077.19999999995</v>
      </c>
      <c r="O53" s="331">
        <v>0</v>
      </c>
      <c r="P53" s="331">
        <v>630077.19999999995</v>
      </c>
      <c r="Q53" s="340">
        <f t="shared" si="2"/>
        <v>0.99821958456973281</v>
      </c>
      <c r="S53" s="323" t="s">
        <v>616</v>
      </c>
      <c r="T53" s="323" t="s">
        <v>1366</v>
      </c>
      <c r="U53" s="323" t="s">
        <v>619</v>
      </c>
      <c r="V53" s="323" t="s">
        <v>1367</v>
      </c>
      <c r="W53" s="323" t="s">
        <v>1196</v>
      </c>
      <c r="X53" s="323" t="s">
        <v>1314</v>
      </c>
      <c r="Y53" s="323" t="s">
        <v>1725</v>
      </c>
      <c r="Z53" s="323" t="s">
        <v>1315</v>
      </c>
      <c r="AA53" s="323" t="s">
        <v>1316</v>
      </c>
      <c r="AB53" s="323" t="s">
        <v>1200</v>
      </c>
      <c r="AC53" s="323" t="s">
        <v>1191</v>
      </c>
      <c r="AD53" s="323">
        <v>4000</v>
      </c>
      <c r="AE53" s="323">
        <v>631201</v>
      </c>
      <c r="AF53" s="323">
        <v>630077.19999999995</v>
      </c>
      <c r="AG53" s="323">
        <v>0</v>
      </c>
      <c r="AH53" s="323">
        <v>0</v>
      </c>
      <c r="AI53" s="323" t="s">
        <v>1192</v>
      </c>
      <c r="AJ53" s="323" t="b">
        <v>1</v>
      </c>
      <c r="AK53" s="310" t="b">
        <f t="shared" si="3"/>
        <v>1</v>
      </c>
    </row>
    <row r="54" spans="1:37" s="310" customFormat="1" ht="24">
      <c r="B54" s="311" t="s">
        <v>620</v>
      </c>
      <c r="C54" s="312" t="s">
        <v>621</v>
      </c>
      <c r="D54" s="312" t="s">
        <v>622</v>
      </c>
      <c r="E54" s="318" t="s">
        <v>623</v>
      </c>
      <c r="F54" s="312"/>
      <c r="G54" s="312"/>
      <c r="H54" s="367">
        <f t="shared" si="0"/>
        <v>0</v>
      </c>
      <c r="I54" s="326">
        <f>+VLOOKUP(B54,S$10:AD192,12,0)</f>
        <v>6000</v>
      </c>
      <c r="J54" s="331">
        <v>498256</v>
      </c>
      <c r="K54" s="331">
        <v>498256</v>
      </c>
      <c r="L54" s="331">
        <v>0</v>
      </c>
      <c r="M54" s="331">
        <f t="shared" si="1"/>
        <v>498255.69</v>
      </c>
      <c r="N54" s="331">
        <v>498255.69</v>
      </c>
      <c r="O54" s="331">
        <v>0</v>
      </c>
      <c r="P54" s="331">
        <v>498255.69</v>
      </c>
      <c r="Q54" s="340">
        <f t="shared" si="2"/>
        <v>0.99999937782987058</v>
      </c>
      <c r="S54" s="323" t="s">
        <v>620</v>
      </c>
      <c r="T54" s="323" t="s">
        <v>1368</v>
      </c>
      <c r="U54" s="323" t="s">
        <v>623</v>
      </c>
      <c r="V54" s="323" t="s">
        <v>1369</v>
      </c>
      <c r="W54" s="323" t="s">
        <v>1196</v>
      </c>
      <c r="X54" s="323" t="s">
        <v>1212</v>
      </c>
      <c r="Y54" s="323" t="s">
        <v>1713</v>
      </c>
      <c r="Z54" s="323" t="s">
        <v>1213</v>
      </c>
      <c r="AA54" s="323" t="s">
        <v>1214</v>
      </c>
      <c r="AB54" s="323" t="s">
        <v>1200</v>
      </c>
      <c r="AC54" s="323" t="s">
        <v>1191</v>
      </c>
      <c r="AD54" s="323">
        <v>6000</v>
      </c>
      <c r="AE54" s="323">
        <v>498256</v>
      </c>
      <c r="AF54" s="323">
        <v>498255.69</v>
      </c>
      <c r="AG54" s="323">
        <v>0</v>
      </c>
      <c r="AH54" s="323">
        <v>0</v>
      </c>
      <c r="AI54" s="323" t="s">
        <v>1192</v>
      </c>
      <c r="AJ54" s="323" t="b">
        <v>1</v>
      </c>
      <c r="AK54" s="310" t="b">
        <f t="shared" si="3"/>
        <v>1</v>
      </c>
    </row>
    <row r="55" spans="1:37" s="310" customFormat="1" ht="24">
      <c r="B55" s="311" t="s">
        <v>624</v>
      </c>
      <c r="C55" s="312" t="s">
        <v>625</v>
      </c>
      <c r="D55" s="312" t="s">
        <v>626</v>
      </c>
      <c r="E55" s="318" t="s">
        <v>627</v>
      </c>
      <c r="F55" s="312"/>
      <c r="G55" s="312"/>
      <c r="H55" s="367">
        <f t="shared" si="0"/>
        <v>0</v>
      </c>
      <c r="I55" s="326">
        <f>+VLOOKUP(B55,S$10:AD192,12,0)</f>
        <v>3000</v>
      </c>
      <c r="J55" s="331">
        <v>505810</v>
      </c>
      <c r="K55" s="331">
        <v>505810</v>
      </c>
      <c r="L55" s="331">
        <v>0</v>
      </c>
      <c r="M55" s="331">
        <f t="shared" si="1"/>
        <v>505810</v>
      </c>
      <c r="N55" s="331">
        <v>505810</v>
      </c>
      <c r="O55" s="331">
        <v>0</v>
      </c>
      <c r="P55" s="331">
        <v>505810</v>
      </c>
      <c r="Q55" s="340">
        <f t="shared" si="2"/>
        <v>1</v>
      </c>
      <c r="S55" s="323" t="s">
        <v>624</v>
      </c>
      <c r="T55" s="323" t="s">
        <v>1370</v>
      </c>
      <c r="U55" s="323" t="s">
        <v>627</v>
      </c>
      <c r="V55" s="323" t="s">
        <v>1371</v>
      </c>
      <c r="W55" s="323" t="s">
        <v>1186</v>
      </c>
      <c r="X55" s="323" t="s">
        <v>1187</v>
      </c>
      <c r="Y55" s="323" t="s">
        <v>1710</v>
      </c>
      <c r="Z55" s="323" t="s">
        <v>1188</v>
      </c>
      <c r="AA55" s="323" t="s">
        <v>1189</v>
      </c>
      <c r="AB55" s="323" t="s">
        <v>1190</v>
      </c>
      <c r="AC55" s="323" t="s">
        <v>1191</v>
      </c>
      <c r="AD55" s="323">
        <v>3000</v>
      </c>
      <c r="AE55" s="323">
        <v>505810</v>
      </c>
      <c r="AF55" s="323">
        <v>505810</v>
      </c>
      <c r="AG55" s="323">
        <v>0</v>
      </c>
      <c r="AH55" s="323">
        <v>0</v>
      </c>
      <c r="AI55" s="323" t="s">
        <v>1192</v>
      </c>
      <c r="AJ55" s="323" t="b">
        <v>1</v>
      </c>
      <c r="AK55" s="310" t="b">
        <f t="shared" si="3"/>
        <v>1</v>
      </c>
    </row>
    <row r="56" spans="1:37" s="310" customFormat="1" ht="84">
      <c r="B56" s="311" t="s">
        <v>628</v>
      </c>
      <c r="C56" s="312" t="s">
        <v>629</v>
      </c>
      <c r="D56" s="312" t="s">
        <v>630</v>
      </c>
      <c r="E56" s="318" t="s">
        <v>631</v>
      </c>
      <c r="F56" s="312"/>
      <c r="G56" s="312"/>
      <c r="H56" s="367">
        <f t="shared" si="0"/>
        <v>0</v>
      </c>
      <c r="I56" s="326">
        <f>+VLOOKUP(B56,S$10:AD192,12,0)</f>
        <v>3000</v>
      </c>
      <c r="J56" s="331">
        <v>433845</v>
      </c>
      <c r="K56" s="331">
        <v>433845</v>
      </c>
      <c r="L56" s="331">
        <v>0</v>
      </c>
      <c r="M56" s="331">
        <f t="shared" si="1"/>
        <v>433845</v>
      </c>
      <c r="N56" s="331">
        <v>433845</v>
      </c>
      <c r="O56" s="331">
        <v>0</v>
      </c>
      <c r="P56" s="331">
        <v>433845</v>
      </c>
      <c r="Q56" s="340">
        <f t="shared" si="2"/>
        <v>1</v>
      </c>
      <c r="S56" s="323" t="s">
        <v>628</v>
      </c>
      <c r="T56" s="323" t="s">
        <v>1372</v>
      </c>
      <c r="U56" s="323" t="s">
        <v>631</v>
      </c>
      <c r="V56" s="323" t="s">
        <v>1373</v>
      </c>
      <c r="W56" s="323" t="s">
        <v>1186</v>
      </c>
      <c r="X56" s="323" t="s">
        <v>1187</v>
      </c>
      <c r="Y56" s="323" t="s">
        <v>1710</v>
      </c>
      <c r="Z56" s="323" t="s">
        <v>1188</v>
      </c>
      <c r="AA56" s="323" t="s">
        <v>1189</v>
      </c>
      <c r="AB56" s="323" t="s">
        <v>1190</v>
      </c>
      <c r="AC56" s="323" t="s">
        <v>1191</v>
      </c>
      <c r="AD56" s="323">
        <v>3000</v>
      </c>
      <c r="AE56" s="323">
        <v>433845</v>
      </c>
      <c r="AF56" s="323">
        <v>433845</v>
      </c>
      <c r="AG56" s="323">
        <v>0</v>
      </c>
      <c r="AH56" s="323">
        <v>0</v>
      </c>
      <c r="AI56" s="323" t="s">
        <v>1192</v>
      </c>
      <c r="AJ56" s="323" t="b">
        <v>1</v>
      </c>
      <c r="AK56" s="310" t="b">
        <f t="shared" si="3"/>
        <v>1</v>
      </c>
    </row>
    <row r="57" spans="1:37" s="310" customFormat="1">
      <c r="B57" s="311" t="s">
        <v>632</v>
      </c>
      <c r="C57" s="312" t="s">
        <v>633</v>
      </c>
      <c r="D57" s="312" t="s">
        <v>634</v>
      </c>
      <c r="E57" s="318" t="s">
        <v>635</v>
      </c>
      <c r="F57" s="312"/>
      <c r="G57" s="312"/>
      <c r="H57" s="367">
        <f t="shared" si="0"/>
        <v>0</v>
      </c>
      <c r="I57" s="326">
        <f>+VLOOKUP(B57,S$10:AD192,12,0)</f>
        <v>4000</v>
      </c>
      <c r="J57" s="331">
        <v>503072</v>
      </c>
      <c r="K57" s="331">
        <v>503072</v>
      </c>
      <c r="L57" s="331">
        <v>0</v>
      </c>
      <c r="M57" s="331">
        <f t="shared" si="1"/>
        <v>503072</v>
      </c>
      <c r="N57" s="331">
        <v>503072</v>
      </c>
      <c r="O57" s="331">
        <v>0</v>
      </c>
      <c r="P57" s="331">
        <v>503072</v>
      </c>
      <c r="Q57" s="340">
        <f t="shared" si="2"/>
        <v>1</v>
      </c>
      <c r="S57" s="323" t="s">
        <v>632</v>
      </c>
      <c r="T57" s="323" t="s">
        <v>1374</v>
      </c>
      <c r="U57" s="323" t="s">
        <v>1375</v>
      </c>
      <c r="V57" s="323" t="s">
        <v>1376</v>
      </c>
      <c r="W57" s="323" t="s">
        <v>1196</v>
      </c>
      <c r="X57" s="323" t="s">
        <v>1224</v>
      </c>
      <c r="Y57" s="323" t="s">
        <v>1715</v>
      </c>
      <c r="Z57" s="323" t="s">
        <v>1225</v>
      </c>
      <c r="AA57" s="323" t="s">
        <v>1226</v>
      </c>
      <c r="AB57" s="323" t="s">
        <v>1200</v>
      </c>
      <c r="AC57" s="323" t="s">
        <v>1191</v>
      </c>
      <c r="AD57" s="323">
        <v>4000</v>
      </c>
      <c r="AE57" s="323">
        <v>503072</v>
      </c>
      <c r="AF57" s="323">
        <v>503072</v>
      </c>
      <c r="AG57" s="323">
        <v>0</v>
      </c>
      <c r="AH57" s="323">
        <v>0</v>
      </c>
      <c r="AI57" s="323" t="s">
        <v>1192</v>
      </c>
      <c r="AJ57" s="323" t="b">
        <v>1</v>
      </c>
      <c r="AK57" s="310" t="b">
        <f t="shared" si="3"/>
        <v>1</v>
      </c>
    </row>
    <row r="58" spans="1:37" s="310" customFormat="1" ht="48">
      <c r="B58" s="311" t="s">
        <v>636</v>
      </c>
      <c r="C58" s="312" t="s">
        <v>637</v>
      </c>
      <c r="D58" s="312" t="s">
        <v>638</v>
      </c>
      <c r="E58" s="318" t="s">
        <v>639</v>
      </c>
      <c r="F58" s="312"/>
      <c r="G58" s="312"/>
      <c r="H58" s="367">
        <f t="shared" si="0"/>
        <v>0</v>
      </c>
      <c r="I58" s="326">
        <f>+VLOOKUP(B58,S$10:AD192,12,0)</f>
        <v>4000</v>
      </c>
      <c r="J58" s="331">
        <v>431394</v>
      </c>
      <c r="K58" s="331">
        <v>431394</v>
      </c>
      <c r="L58" s="331">
        <v>0</v>
      </c>
      <c r="M58" s="331">
        <f t="shared" si="1"/>
        <v>431394</v>
      </c>
      <c r="N58" s="331">
        <v>431394</v>
      </c>
      <c r="O58" s="331">
        <v>0</v>
      </c>
      <c r="P58" s="331">
        <v>431394</v>
      </c>
      <c r="Q58" s="340">
        <f t="shared" si="2"/>
        <v>1</v>
      </c>
      <c r="S58" s="323" t="s">
        <v>636</v>
      </c>
      <c r="T58" s="323" t="s">
        <v>1377</v>
      </c>
      <c r="U58" s="323" t="s">
        <v>1378</v>
      </c>
      <c r="V58" s="323" t="s">
        <v>1379</v>
      </c>
      <c r="W58" s="323" t="s">
        <v>1186</v>
      </c>
      <c r="X58" s="323" t="s">
        <v>1187</v>
      </c>
      <c r="Y58" s="323" t="s">
        <v>1710</v>
      </c>
      <c r="Z58" s="323" t="s">
        <v>1188</v>
      </c>
      <c r="AA58" s="323" t="s">
        <v>1189</v>
      </c>
      <c r="AB58" s="323" t="s">
        <v>1380</v>
      </c>
      <c r="AC58" s="323" t="s">
        <v>1191</v>
      </c>
      <c r="AD58" s="323">
        <v>4000</v>
      </c>
      <c r="AE58" s="323">
        <v>431394</v>
      </c>
      <c r="AF58" s="323">
        <v>431394</v>
      </c>
      <c r="AG58" s="323">
        <v>0</v>
      </c>
      <c r="AH58" s="323">
        <v>0</v>
      </c>
      <c r="AI58" s="323" t="s">
        <v>1192</v>
      </c>
      <c r="AJ58" s="323" t="b">
        <v>1</v>
      </c>
      <c r="AK58" s="310" t="b">
        <f t="shared" si="3"/>
        <v>1</v>
      </c>
    </row>
    <row r="59" spans="1:37" s="310" customFormat="1">
      <c r="B59" s="311" t="s">
        <v>640</v>
      </c>
      <c r="C59" s="312" t="s">
        <v>641</v>
      </c>
      <c r="D59" s="312" t="s">
        <v>642</v>
      </c>
      <c r="E59" s="318" t="s">
        <v>643</v>
      </c>
      <c r="F59" s="312"/>
      <c r="G59" s="312"/>
      <c r="H59" s="367">
        <f t="shared" si="0"/>
        <v>0</v>
      </c>
      <c r="I59" s="326">
        <f>+VLOOKUP(B59,S$10:AD192,12,0)</f>
        <v>3000</v>
      </c>
      <c r="J59" s="331">
        <v>816936</v>
      </c>
      <c r="K59" s="331">
        <v>816936</v>
      </c>
      <c r="L59" s="331">
        <v>0</v>
      </c>
      <c r="M59" s="331">
        <f t="shared" si="1"/>
        <v>816936</v>
      </c>
      <c r="N59" s="331">
        <v>816936</v>
      </c>
      <c r="O59" s="331">
        <v>0</v>
      </c>
      <c r="P59" s="331">
        <v>816936</v>
      </c>
      <c r="Q59" s="340">
        <f t="shared" si="2"/>
        <v>1</v>
      </c>
      <c r="S59" s="323" t="s">
        <v>640</v>
      </c>
      <c r="T59" s="323" t="s">
        <v>1381</v>
      </c>
      <c r="U59" s="323" t="s">
        <v>643</v>
      </c>
      <c r="V59" s="323" t="s">
        <v>1382</v>
      </c>
      <c r="W59" s="323" t="s">
        <v>1186</v>
      </c>
      <c r="X59" s="323" t="s">
        <v>1187</v>
      </c>
      <c r="Y59" s="323" t="s">
        <v>1710</v>
      </c>
      <c r="Z59" s="323" t="s">
        <v>1188</v>
      </c>
      <c r="AA59" s="323" t="s">
        <v>1189</v>
      </c>
      <c r="AB59" s="323" t="s">
        <v>1190</v>
      </c>
      <c r="AC59" s="323" t="s">
        <v>1191</v>
      </c>
      <c r="AD59" s="323">
        <v>3000</v>
      </c>
      <c r="AE59" s="323">
        <v>816936</v>
      </c>
      <c r="AF59" s="323">
        <v>816936</v>
      </c>
      <c r="AG59" s="323">
        <v>0</v>
      </c>
      <c r="AH59" s="323">
        <v>0</v>
      </c>
      <c r="AI59" s="323" t="s">
        <v>1192</v>
      </c>
      <c r="AJ59" s="323" t="b">
        <v>1</v>
      </c>
      <c r="AK59" s="310" t="b">
        <f t="shared" si="3"/>
        <v>1</v>
      </c>
    </row>
    <row r="60" spans="1:37" s="310" customFormat="1" ht="108">
      <c r="B60" s="311" t="s">
        <v>644</v>
      </c>
      <c r="C60" s="312" t="s">
        <v>645</v>
      </c>
      <c r="D60" s="312" t="s">
        <v>646</v>
      </c>
      <c r="E60" s="318" t="s">
        <v>647</v>
      </c>
      <c r="F60" s="312"/>
      <c r="G60" s="312"/>
      <c r="H60" s="367">
        <f t="shared" si="0"/>
        <v>0</v>
      </c>
      <c r="I60" s="326">
        <f>+VLOOKUP(B60,S$10:AD192,12,0)</f>
        <v>6000</v>
      </c>
      <c r="J60" s="331">
        <v>458195</v>
      </c>
      <c r="K60" s="331">
        <v>458195</v>
      </c>
      <c r="L60" s="331">
        <v>0</v>
      </c>
      <c r="M60" s="331">
        <f t="shared" si="1"/>
        <v>457954.1</v>
      </c>
      <c r="N60" s="331">
        <v>457954.1</v>
      </c>
      <c r="O60" s="331">
        <v>0</v>
      </c>
      <c r="P60" s="331">
        <v>457954.1</v>
      </c>
      <c r="Q60" s="340">
        <f t="shared" si="2"/>
        <v>0.99947424131647</v>
      </c>
      <c r="S60" s="323" t="s">
        <v>644</v>
      </c>
      <c r="T60" s="323" t="s">
        <v>1383</v>
      </c>
      <c r="U60" s="323" t="s">
        <v>647</v>
      </c>
      <c r="V60" s="323" t="s">
        <v>1384</v>
      </c>
      <c r="W60" s="323" t="s">
        <v>1196</v>
      </c>
      <c r="X60" s="323" t="s">
        <v>1218</v>
      </c>
      <c r="Y60" s="323" t="s">
        <v>1714</v>
      </c>
      <c r="Z60" s="323" t="s">
        <v>1219</v>
      </c>
      <c r="AA60" s="323" t="s">
        <v>1220</v>
      </c>
      <c r="AB60" s="323" t="s">
        <v>1200</v>
      </c>
      <c r="AC60" s="323" t="s">
        <v>1191</v>
      </c>
      <c r="AD60" s="323">
        <v>6000</v>
      </c>
      <c r="AE60" s="323">
        <v>458195</v>
      </c>
      <c r="AF60" s="323">
        <v>457954.1</v>
      </c>
      <c r="AG60" s="323">
        <v>0</v>
      </c>
      <c r="AH60" s="323">
        <v>0</v>
      </c>
      <c r="AI60" s="323" t="s">
        <v>1192</v>
      </c>
      <c r="AJ60" s="323" t="b">
        <v>1</v>
      </c>
      <c r="AK60" s="310" t="b">
        <f t="shared" si="3"/>
        <v>1</v>
      </c>
    </row>
    <row r="61" spans="1:37" s="310" customFormat="1" ht="36">
      <c r="B61" s="311" t="s">
        <v>648</v>
      </c>
      <c r="C61" s="312" t="s">
        <v>649</v>
      </c>
      <c r="D61" s="312" t="s">
        <v>650</v>
      </c>
      <c r="E61" s="318" t="s">
        <v>651</v>
      </c>
      <c r="F61" s="312"/>
      <c r="G61" s="312"/>
      <c r="H61" s="367">
        <f t="shared" si="0"/>
        <v>0</v>
      </c>
      <c r="I61" s="326">
        <f>+VLOOKUP(B61,S$10:AD192,12,0)</f>
        <v>4000</v>
      </c>
      <c r="J61" s="331">
        <v>449390</v>
      </c>
      <c r="K61" s="331">
        <v>449390</v>
      </c>
      <c r="L61" s="331">
        <v>0</v>
      </c>
      <c r="M61" s="331">
        <f t="shared" si="1"/>
        <v>449390</v>
      </c>
      <c r="N61" s="331">
        <v>449390</v>
      </c>
      <c r="O61" s="331">
        <v>0</v>
      </c>
      <c r="P61" s="331">
        <v>449390</v>
      </c>
      <c r="Q61" s="340">
        <f t="shared" si="2"/>
        <v>1</v>
      </c>
      <c r="S61" s="323" t="s">
        <v>648</v>
      </c>
      <c r="T61" s="323" t="s">
        <v>1385</v>
      </c>
      <c r="U61" s="323" t="s">
        <v>651</v>
      </c>
      <c r="V61" s="323" t="s">
        <v>1386</v>
      </c>
      <c r="W61" s="323" t="s">
        <v>1186</v>
      </c>
      <c r="X61" s="323" t="s">
        <v>1387</v>
      </c>
      <c r="Y61" s="323" t="s">
        <v>1732</v>
      </c>
      <c r="Z61" s="323" t="s">
        <v>1247</v>
      </c>
      <c r="AA61" s="323" t="s">
        <v>1248</v>
      </c>
      <c r="AB61" s="323" t="s">
        <v>1236</v>
      </c>
      <c r="AC61" s="323" t="s">
        <v>1191</v>
      </c>
      <c r="AD61" s="323">
        <v>4000</v>
      </c>
      <c r="AE61" s="323">
        <v>449390</v>
      </c>
      <c r="AF61" s="323">
        <v>449390</v>
      </c>
      <c r="AG61" s="323">
        <v>0</v>
      </c>
      <c r="AH61" s="323">
        <v>0</v>
      </c>
      <c r="AI61" s="323" t="s">
        <v>1192</v>
      </c>
      <c r="AJ61" s="323" t="b">
        <v>1</v>
      </c>
      <c r="AK61" s="310" t="b">
        <f t="shared" si="3"/>
        <v>1</v>
      </c>
    </row>
    <row r="62" spans="1:37" s="310" customFormat="1" ht="72">
      <c r="B62" s="311" t="s">
        <v>652</v>
      </c>
      <c r="C62" s="312" t="s">
        <v>653</v>
      </c>
      <c r="D62" s="312" t="s">
        <v>654</v>
      </c>
      <c r="E62" s="318" t="s">
        <v>655</v>
      </c>
      <c r="F62" s="312"/>
      <c r="G62" s="312"/>
      <c r="H62" s="367">
        <f t="shared" si="0"/>
        <v>0</v>
      </c>
      <c r="I62" s="326">
        <f>+VLOOKUP(B62,S$10:AD192,12,0)</f>
        <v>6000</v>
      </c>
      <c r="J62" s="331">
        <v>434743</v>
      </c>
      <c r="K62" s="331">
        <v>434743</v>
      </c>
      <c r="L62" s="331">
        <v>0</v>
      </c>
      <c r="M62" s="331">
        <f t="shared" si="1"/>
        <v>434538.51</v>
      </c>
      <c r="N62" s="331">
        <v>434538.51</v>
      </c>
      <c r="O62" s="331">
        <v>0</v>
      </c>
      <c r="P62" s="331">
        <v>434538.51</v>
      </c>
      <c r="Q62" s="340">
        <f t="shared" si="2"/>
        <v>0.99952963014930662</v>
      </c>
      <c r="S62" s="323" t="s">
        <v>652</v>
      </c>
      <c r="T62" s="323" t="s">
        <v>1388</v>
      </c>
      <c r="U62" s="323" t="s">
        <v>655</v>
      </c>
      <c r="V62" s="323" t="s">
        <v>1389</v>
      </c>
      <c r="W62" s="323" t="s">
        <v>1196</v>
      </c>
      <c r="X62" s="323" t="s">
        <v>1224</v>
      </c>
      <c r="Y62" s="323" t="s">
        <v>1715</v>
      </c>
      <c r="Z62" s="323" t="s">
        <v>1225</v>
      </c>
      <c r="AA62" s="323" t="s">
        <v>1226</v>
      </c>
      <c r="AB62" s="323" t="s">
        <v>1200</v>
      </c>
      <c r="AC62" s="323" t="s">
        <v>1191</v>
      </c>
      <c r="AD62" s="323">
        <v>6000</v>
      </c>
      <c r="AE62" s="323">
        <v>434743</v>
      </c>
      <c r="AF62" s="323">
        <v>434538.51</v>
      </c>
      <c r="AG62" s="323">
        <v>0</v>
      </c>
      <c r="AH62" s="323">
        <v>0</v>
      </c>
      <c r="AI62" s="323" t="s">
        <v>1192</v>
      </c>
      <c r="AJ62" s="323" t="b">
        <v>1</v>
      </c>
      <c r="AK62" s="310" t="b">
        <f t="shared" si="3"/>
        <v>1</v>
      </c>
    </row>
    <row r="63" spans="1:37" s="310" customFormat="1">
      <c r="B63" s="311" t="s">
        <v>656</v>
      </c>
      <c r="C63" s="312" t="s">
        <v>657</v>
      </c>
      <c r="D63" s="312" t="s">
        <v>658</v>
      </c>
      <c r="E63" s="318" t="s">
        <v>659</v>
      </c>
      <c r="F63" s="312"/>
      <c r="G63" s="312"/>
      <c r="H63" s="367">
        <f t="shared" si="0"/>
        <v>0</v>
      </c>
      <c r="I63" s="326">
        <f>+VLOOKUP(B63,S$10:AD192,12,0)</f>
        <v>2000</v>
      </c>
      <c r="J63" s="331">
        <v>970999</v>
      </c>
      <c r="K63" s="331">
        <v>970999</v>
      </c>
      <c r="L63" s="331">
        <v>0</v>
      </c>
      <c r="M63" s="331">
        <f t="shared" si="1"/>
        <v>970999</v>
      </c>
      <c r="N63" s="331">
        <v>970999</v>
      </c>
      <c r="O63" s="331">
        <v>0</v>
      </c>
      <c r="P63" s="331">
        <v>970999</v>
      </c>
      <c r="Q63" s="340">
        <f t="shared" si="2"/>
        <v>1</v>
      </c>
      <c r="S63" s="323" t="s">
        <v>656</v>
      </c>
      <c r="T63" s="323" t="s">
        <v>1390</v>
      </c>
      <c r="U63" s="323" t="s">
        <v>659</v>
      </c>
      <c r="V63" s="323" t="s">
        <v>1391</v>
      </c>
      <c r="W63" s="323" t="s">
        <v>1186</v>
      </c>
      <c r="X63" s="323" t="s">
        <v>1392</v>
      </c>
      <c r="Y63" s="323" t="s">
        <v>1733</v>
      </c>
      <c r="Z63" s="323" t="s">
        <v>1393</v>
      </c>
      <c r="AA63" s="323" t="s">
        <v>1394</v>
      </c>
      <c r="AB63" s="323" t="s">
        <v>1395</v>
      </c>
      <c r="AC63" s="323" t="s">
        <v>1191</v>
      </c>
      <c r="AD63" s="323">
        <v>2000</v>
      </c>
      <c r="AE63" s="323">
        <v>970999</v>
      </c>
      <c r="AF63" s="323">
        <v>970999</v>
      </c>
      <c r="AG63" s="323">
        <v>0</v>
      </c>
      <c r="AH63" s="323">
        <v>0</v>
      </c>
      <c r="AI63" s="323" t="s">
        <v>1192</v>
      </c>
      <c r="AJ63" s="323" t="b">
        <v>1</v>
      </c>
      <c r="AK63" s="310" t="b">
        <f t="shared" si="3"/>
        <v>1</v>
      </c>
    </row>
    <row r="64" spans="1:37" s="310" customFormat="1" ht="24">
      <c r="B64" s="311" t="s">
        <v>660</v>
      </c>
      <c r="C64" s="312" t="s">
        <v>661</v>
      </c>
      <c r="D64" s="312" t="s">
        <v>662</v>
      </c>
      <c r="E64" s="318" t="s">
        <v>663</v>
      </c>
      <c r="F64" s="312"/>
      <c r="G64" s="312"/>
      <c r="H64" s="367">
        <f t="shared" si="0"/>
        <v>0</v>
      </c>
      <c r="I64" s="326">
        <f>+VLOOKUP(B64,S$10:AD192,12,0)</f>
        <v>3000</v>
      </c>
      <c r="J64" s="331">
        <v>596314</v>
      </c>
      <c r="K64" s="331">
        <v>596314</v>
      </c>
      <c r="L64" s="331">
        <v>0</v>
      </c>
      <c r="M64" s="331">
        <f t="shared" si="1"/>
        <v>596314</v>
      </c>
      <c r="N64" s="331">
        <v>596314</v>
      </c>
      <c r="O64" s="331">
        <v>0</v>
      </c>
      <c r="P64" s="331">
        <v>596314</v>
      </c>
      <c r="Q64" s="340">
        <f t="shared" si="2"/>
        <v>1</v>
      </c>
      <c r="S64" s="323" t="s">
        <v>660</v>
      </c>
      <c r="T64" s="323" t="s">
        <v>1396</v>
      </c>
      <c r="U64" s="323" t="s">
        <v>663</v>
      </c>
      <c r="V64" s="323" t="s">
        <v>1397</v>
      </c>
      <c r="W64" s="323" t="s">
        <v>1186</v>
      </c>
      <c r="X64" s="323" t="s">
        <v>1290</v>
      </c>
      <c r="Y64" s="323" t="s">
        <v>1722</v>
      </c>
      <c r="Z64" s="323" t="s">
        <v>1398</v>
      </c>
      <c r="AA64" s="323" t="s">
        <v>1235</v>
      </c>
      <c r="AB64" s="323" t="s">
        <v>1399</v>
      </c>
      <c r="AC64" s="323" t="s">
        <v>1191</v>
      </c>
      <c r="AD64" s="323">
        <v>3000</v>
      </c>
      <c r="AE64" s="323">
        <v>596314</v>
      </c>
      <c r="AF64" s="323">
        <v>596314</v>
      </c>
      <c r="AG64" s="323">
        <v>0</v>
      </c>
      <c r="AH64" s="323">
        <v>0</v>
      </c>
      <c r="AI64" s="323" t="s">
        <v>1192</v>
      </c>
      <c r="AJ64" s="323" t="b">
        <v>1</v>
      </c>
      <c r="AK64" s="310" t="b">
        <f t="shared" si="3"/>
        <v>1</v>
      </c>
    </row>
    <row r="65" spans="1:37" s="310" customFormat="1" ht="72">
      <c r="B65" s="311" t="s">
        <v>664</v>
      </c>
      <c r="C65" s="312" t="s">
        <v>665</v>
      </c>
      <c r="D65" s="312" t="s">
        <v>666</v>
      </c>
      <c r="E65" s="318" t="s">
        <v>667</v>
      </c>
      <c r="F65" s="312"/>
      <c r="G65" s="312"/>
      <c r="H65" s="367">
        <f t="shared" si="0"/>
        <v>0</v>
      </c>
      <c r="I65" s="326">
        <f>+VLOOKUP(B65,S$10:AD192,12,0)</f>
        <v>6000</v>
      </c>
      <c r="J65" s="331">
        <v>570436</v>
      </c>
      <c r="K65" s="331">
        <v>570436</v>
      </c>
      <c r="L65" s="331">
        <v>0</v>
      </c>
      <c r="M65" s="331">
        <f t="shared" si="1"/>
        <v>570436</v>
      </c>
      <c r="N65" s="331">
        <v>570436</v>
      </c>
      <c r="O65" s="331">
        <v>0</v>
      </c>
      <c r="P65" s="331">
        <v>570436</v>
      </c>
      <c r="Q65" s="340">
        <f t="shared" si="2"/>
        <v>1</v>
      </c>
      <c r="S65" s="323" t="s">
        <v>664</v>
      </c>
      <c r="T65" s="323" t="s">
        <v>1400</v>
      </c>
      <c r="U65" s="323" t="s">
        <v>667</v>
      </c>
      <c r="V65" s="323" t="s">
        <v>1401</v>
      </c>
      <c r="W65" s="323" t="s">
        <v>1196</v>
      </c>
      <c r="X65" s="323" t="s">
        <v>1402</v>
      </c>
      <c r="Y65" s="323" t="s">
        <v>1734</v>
      </c>
      <c r="Z65" s="323" t="s">
        <v>1403</v>
      </c>
      <c r="AA65" s="323" t="s">
        <v>1404</v>
      </c>
      <c r="AB65" s="323" t="s">
        <v>1261</v>
      </c>
      <c r="AC65" s="323" t="s">
        <v>1191</v>
      </c>
      <c r="AD65" s="323">
        <v>6000</v>
      </c>
      <c r="AE65" s="323">
        <v>570436</v>
      </c>
      <c r="AF65" s="323">
        <v>570436</v>
      </c>
      <c r="AG65" s="323">
        <v>0</v>
      </c>
      <c r="AH65" s="323">
        <v>0</v>
      </c>
      <c r="AI65" s="323" t="s">
        <v>1192</v>
      </c>
      <c r="AJ65" s="323" t="b">
        <v>1</v>
      </c>
      <c r="AK65" s="310" t="b">
        <f t="shared" si="3"/>
        <v>1</v>
      </c>
    </row>
    <row r="66" spans="1:37" s="310" customFormat="1" ht="72">
      <c r="A66" s="314"/>
      <c r="B66" s="311" t="s">
        <v>668</v>
      </c>
      <c r="C66" s="312" t="s">
        <v>669</v>
      </c>
      <c r="D66" s="312" t="s">
        <v>670</v>
      </c>
      <c r="E66" s="318" t="s">
        <v>671</v>
      </c>
      <c r="F66" s="312"/>
      <c r="G66" s="312"/>
      <c r="H66" s="367">
        <f t="shared" si="0"/>
        <v>0.62499997690424502</v>
      </c>
      <c r="I66" s="326">
        <f>+VLOOKUP(B66,S$10:AD192,12,0)</f>
        <v>6000</v>
      </c>
      <c r="J66" s="331">
        <v>432980</v>
      </c>
      <c r="K66" s="331">
        <v>432980</v>
      </c>
      <c r="L66" s="331">
        <v>270612.49</v>
      </c>
      <c r="M66" s="331">
        <f t="shared" si="1"/>
        <v>162367.51</v>
      </c>
      <c r="N66" s="331">
        <v>432980</v>
      </c>
      <c r="O66" s="331">
        <v>270612.49</v>
      </c>
      <c r="P66" s="331">
        <v>432980</v>
      </c>
      <c r="Q66" s="340">
        <f t="shared" si="2"/>
        <v>1</v>
      </c>
      <c r="R66" s="314"/>
      <c r="S66" s="323" t="s">
        <v>668</v>
      </c>
      <c r="T66" s="323" t="s">
        <v>1405</v>
      </c>
      <c r="U66" s="323" t="s">
        <v>671</v>
      </c>
      <c r="V66" s="323" t="s">
        <v>1406</v>
      </c>
      <c r="W66" s="323" t="s">
        <v>1196</v>
      </c>
      <c r="X66" s="323" t="s">
        <v>1407</v>
      </c>
      <c r="Y66" s="323" t="s">
        <v>1735</v>
      </c>
      <c r="Z66" s="323" t="s">
        <v>1408</v>
      </c>
      <c r="AA66" s="323" t="s">
        <v>1409</v>
      </c>
      <c r="AB66" s="323" t="s">
        <v>1261</v>
      </c>
      <c r="AC66" s="323" t="s">
        <v>1191</v>
      </c>
      <c r="AD66" s="323">
        <v>6000</v>
      </c>
      <c r="AE66" s="323">
        <v>432980</v>
      </c>
      <c r="AF66" s="323">
        <v>432980</v>
      </c>
      <c r="AG66" s="323">
        <v>0</v>
      </c>
      <c r="AH66" s="323">
        <v>0</v>
      </c>
      <c r="AI66" s="323" t="s">
        <v>1192</v>
      </c>
      <c r="AJ66" s="323" t="b">
        <v>1</v>
      </c>
      <c r="AK66" s="310" t="b">
        <f t="shared" si="3"/>
        <v>1</v>
      </c>
    </row>
    <row r="67" spans="1:37" s="310" customFormat="1" ht="96">
      <c r="B67" s="311" t="s">
        <v>672</v>
      </c>
      <c r="C67" s="312" t="s">
        <v>673</v>
      </c>
      <c r="D67" s="312" t="s">
        <v>674</v>
      </c>
      <c r="E67" s="318" t="s">
        <v>675</v>
      </c>
      <c r="F67" s="312"/>
      <c r="G67" s="312"/>
      <c r="H67" s="367">
        <f t="shared" si="0"/>
        <v>0</v>
      </c>
      <c r="I67" s="326">
        <f>+VLOOKUP(B67,S$10:AD192,12,0)</f>
        <v>6000</v>
      </c>
      <c r="J67" s="331">
        <v>511390</v>
      </c>
      <c r="K67" s="331">
        <v>511390</v>
      </c>
      <c r="L67" s="331">
        <v>0</v>
      </c>
      <c r="M67" s="331">
        <f t="shared" si="1"/>
        <v>509776.88</v>
      </c>
      <c r="N67" s="331">
        <v>509776.88</v>
      </c>
      <c r="O67" s="331">
        <v>0</v>
      </c>
      <c r="P67" s="331">
        <v>509776.88</v>
      </c>
      <c r="Q67" s="340">
        <f t="shared" si="2"/>
        <v>0.99684561684819806</v>
      </c>
      <c r="S67" s="323" t="s">
        <v>672</v>
      </c>
      <c r="T67" s="323" t="s">
        <v>1410</v>
      </c>
      <c r="U67" s="323" t="s">
        <v>675</v>
      </c>
      <c r="V67" s="323" t="s">
        <v>1411</v>
      </c>
      <c r="W67" s="323" t="s">
        <v>1196</v>
      </c>
      <c r="X67" s="323" t="s">
        <v>1412</v>
      </c>
      <c r="Y67" s="323" t="s">
        <v>1736</v>
      </c>
      <c r="Z67" s="323" t="s">
        <v>1413</v>
      </c>
      <c r="AA67" s="323" t="s">
        <v>1414</v>
      </c>
      <c r="AB67" s="323" t="s">
        <v>1200</v>
      </c>
      <c r="AC67" s="323" t="s">
        <v>1415</v>
      </c>
      <c r="AD67" s="323">
        <v>6000</v>
      </c>
      <c r="AE67" s="323">
        <v>511390</v>
      </c>
      <c r="AF67" s="323">
        <v>509776.88</v>
      </c>
      <c r="AG67" s="323">
        <v>0</v>
      </c>
      <c r="AH67" s="323">
        <v>0</v>
      </c>
      <c r="AI67" s="323" t="s">
        <v>1192</v>
      </c>
      <c r="AJ67" s="323" t="b">
        <v>1</v>
      </c>
      <c r="AK67" s="310" t="b">
        <f t="shared" si="3"/>
        <v>1</v>
      </c>
    </row>
    <row r="68" spans="1:37" s="310" customFormat="1" ht="36">
      <c r="B68" s="311" t="s">
        <v>676</v>
      </c>
      <c r="C68" s="312" t="s">
        <v>677</v>
      </c>
      <c r="D68" s="312" t="s">
        <v>678</v>
      </c>
      <c r="E68" s="318" t="s">
        <v>679</v>
      </c>
      <c r="F68" s="312"/>
      <c r="G68" s="312"/>
      <c r="H68" s="367">
        <f t="shared" si="0"/>
        <v>0</v>
      </c>
      <c r="I68" s="326">
        <f>+VLOOKUP(B68,S$10:AD192,12,0)</f>
        <v>6000</v>
      </c>
      <c r="J68" s="331">
        <v>430242</v>
      </c>
      <c r="K68" s="331">
        <v>430242</v>
      </c>
      <c r="L68" s="331">
        <v>0</v>
      </c>
      <c r="M68" s="331">
        <f t="shared" si="1"/>
        <v>429021.35</v>
      </c>
      <c r="N68" s="331">
        <v>429021.35</v>
      </c>
      <c r="O68" s="331">
        <v>0</v>
      </c>
      <c r="P68" s="331">
        <v>429021.35</v>
      </c>
      <c r="Q68" s="340">
        <f t="shared" si="2"/>
        <v>0.99716287577688834</v>
      </c>
      <c r="S68" s="323" t="s">
        <v>676</v>
      </c>
      <c r="T68" s="323" t="s">
        <v>1416</v>
      </c>
      <c r="U68" s="323" t="s">
        <v>679</v>
      </c>
      <c r="V68" s="323" t="s">
        <v>1417</v>
      </c>
      <c r="W68" s="323" t="s">
        <v>1196</v>
      </c>
      <c r="X68" s="323" t="s">
        <v>1412</v>
      </c>
      <c r="Y68" s="323" t="s">
        <v>1736</v>
      </c>
      <c r="Z68" s="323" t="s">
        <v>1413</v>
      </c>
      <c r="AA68" s="323" t="s">
        <v>1414</v>
      </c>
      <c r="AB68" s="323" t="s">
        <v>1200</v>
      </c>
      <c r="AC68" s="323" t="s">
        <v>1415</v>
      </c>
      <c r="AD68" s="323">
        <v>6000</v>
      </c>
      <c r="AE68" s="323">
        <v>430242</v>
      </c>
      <c r="AF68" s="323">
        <v>429021.35</v>
      </c>
      <c r="AG68" s="323">
        <v>0</v>
      </c>
      <c r="AH68" s="323">
        <v>0</v>
      </c>
      <c r="AI68" s="323" t="s">
        <v>1192</v>
      </c>
      <c r="AJ68" s="323" t="b">
        <v>1</v>
      </c>
      <c r="AK68" s="310" t="b">
        <f t="shared" si="3"/>
        <v>1</v>
      </c>
    </row>
    <row r="69" spans="1:37" s="310" customFormat="1" ht="48">
      <c r="B69" s="311" t="s">
        <v>680</v>
      </c>
      <c r="C69" s="312" t="s">
        <v>681</v>
      </c>
      <c r="D69" s="312" t="s">
        <v>682</v>
      </c>
      <c r="E69" s="318" t="s">
        <v>683</v>
      </c>
      <c r="F69" s="312"/>
      <c r="G69" s="312"/>
      <c r="H69" s="367">
        <f t="shared" si="0"/>
        <v>0</v>
      </c>
      <c r="I69" s="326">
        <f>+VLOOKUP(B69,S$10:AD192,12,0)</f>
        <v>6000</v>
      </c>
      <c r="J69" s="331">
        <v>526172</v>
      </c>
      <c r="K69" s="331">
        <v>526172</v>
      </c>
      <c r="L69" s="331">
        <v>0</v>
      </c>
      <c r="M69" s="331">
        <f t="shared" si="1"/>
        <v>526102.97</v>
      </c>
      <c r="N69" s="331">
        <v>526102.97</v>
      </c>
      <c r="O69" s="331">
        <v>0</v>
      </c>
      <c r="P69" s="331">
        <v>526102.97</v>
      </c>
      <c r="Q69" s="340">
        <f t="shared" si="2"/>
        <v>0.99986880715811555</v>
      </c>
      <c r="S69" s="323" t="s">
        <v>680</v>
      </c>
      <c r="T69" s="323" t="s">
        <v>1418</v>
      </c>
      <c r="U69" s="323" t="s">
        <v>683</v>
      </c>
      <c r="V69" s="323" t="s">
        <v>1419</v>
      </c>
      <c r="W69" s="323" t="s">
        <v>1196</v>
      </c>
      <c r="X69" s="323" t="s">
        <v>1412</v>
      </c>
      <c r="Y69" s="323" t="s">
        <v>1736</v>
      </c>
      <c r="Z69" s="323" t="s">
        <v>1413</v>
      </c>
      <c r="AA69" s="323" t="s">
        <v>1414</v>
      </c>
      <c r="AB69" s="323" t="s">
        <v>1200</v>
      </c>
      <c r="AC69" s="323" t="s">
        <v>1415</v>
      </c>
      <c r="AD69" s="323">
        <v>6000</v>
      </c>
      <c r="AE69" s="323">
        <v>526172</v>
      </c>
      <c r="AF69" s="323">
        <v>526102.97</v>
      </c>
      <c r="AG69" s="323">
        <v>0</v>
      </c>
      <c r="AH69" s="323">
        <v>0</v>
      </c>
      <c r="AI69" s="323" t="s">
        <v>1192</v>
      </c>
      <c r="AJ69" s="323" t="b">
        <v>1</v>
      </c>
      <c r="AK69" s="310" t="b">
        <f t="shared" si="3"/>
        <v>1</v>
      </c>
    </row>
    <row r="70" spans="1:37" s="310" customFormat="1" ht="24">
      <c r="B70" s="311" t="s">
        <v>684</v>
      </c>
      <c r="C70" s="312" t="s">
        <v>685</v>
      </c>
      <c r="D70" s="312" t="s">
        <v>686</v>
      </c>
      <c r="E70" s="318" t="s">
        <v>687</v>
      </c>
      <c r="F70" s="312"/>
      <c r="G70" s="312"/>
      <c r="H70" s="367">
        <f t="shared" si="0"/>
        <v>0</v>
      </c>
      <c r="I70" s="326">
        <f>+VLOOKUP(B70,S$10:AD192,12,0)</f>
        <v>6000</v>
      </c>
      <c r="J70" s="331">
        <v>514164</v>
      </c>
      <c r="K70" s="331">
        <v>514164</v>
      </c>
      <c r="L70" s="331">
        <v>0</v>
      </c>
      <c r="M70" s="331">
        <f t="shared" si="1"/>
        <v>513985.66</v>
      </c>
      <c r="N70" s="331">
        <v>513985.66</v>
      </c>
      <c r="O70" s="331">
        <v>0</v>
      </c>
      <c r="P70" s="331">
        <v>513985.66</v>
      </c>
      <c r="Q70" s="340">
        <f t="shared" si="2"/>
        <v>0.99965314568892416</v>
      </c>
      <c r="S70" s="323" t="s">
        <v>684</v>
      </c>
      <c r="T70" s="323" t="s">
        <v>1420</v>
      </c>
      <c r="U70" s="323" t="s">
        <v>687</v>
      </c>
      <c r="V70" s="323" t="s">
        <v>1421</v>
      </c>
      <c r="W70" s="323" t="s">
        <v>1196</v>
      </c>
      <c r="X70" s="323" t="s">
        <v>1278</v>
      </c>
      <c r="Y70" s="323" t="s">
        <v>1721</v>
      </c>
      <c r="Z70" s="323" t="s">
        <v>1279</v>
      </c>
      <c r="AA70" s="323" t="s">
        <v>1280</v>
      </c>
      <c r="AB70" s="323" t="s">
        <v>1200</v>
      </c>
      <c r="AC70" s="323" t="s">
        <v>1191</v>
      </c>
      <c r="AD70" s="323">
        <v>6000</v>
      </c>
      <c r="AE70" s="323">
        <v>514164</v>
      </c>
      <c r="AF70" s="323">
        <v>513985.66</v>
      </c>
      <c r="AG70" s="323">
        <v>0</v>
      </c>
      <c r="AH70" s="323">
        <v>0</v>
      </c>
      <c r="AI70" s="323" t="s">
        <v>1192</v>
      </c>
      <c r="AJ70" s="323" t="b">
        <v>1</v>
      </c>
      <c r="AK70" s="310" t="b">
        <f t="shared" si="3"/>
        <v>1</v>
      </c>
    </row>
    <row r="71" spans="1:37" s="310" customFormat="1" ht="36">
      <c r="B71" s="311" t="s">
        <v>688</v>
      </c>
      <c r="C71" s="312" t="s">
        <v>689</v>
      </c>
      <c r="D71" s="312" t="s">
        <v>690</v>
      </c>
      <c r="E71" s="318" t="s">
        <v>691</v>
      </c>
      <c r="F71" s="312"/>
      <c r="G71" s="312"/>
      <c r="H71" s="367">
        <f t="shared" si="0"/>
        <v>0.99857674245265438</v>
      </c>
      <c r="I71" s="326">
        <f>+VLOOKUP(B71,S$10:AD192,12,0)</f>
        <v>4000</v>
      </c>
      <c r="J71" s="331">
        <v>423957</v>
      </c>
      <c r="K71" s="331">
        <v>423957</v>
      </c>
      <c r="L71" s="331">
        <v>423353.59999999998</v>
      </c>
      <c r="M71" s="331">
        <f t="shared" si="1"/>
        <v>603.40000000002328</v>
      </c>
      <c r="N71" s="331">
        <v>423957</v>
      </c>
      <c r="O71" s="331">
        <v>423353.59999999998</v>
      </c>
      <c r="P71" s="331">
        <v>423957</v>
      </c>
      <c r="Q71" s="340">
        <f t="shared" si="2"/>
        <v>1</v>
      </c>
      <c r="S71" s="323" t="s">
        <v>688</v>
      </c>
      <c r="T71" s="323" t="s">
        <v>1422</v>
      </c>
      <c r="U71" s="323" t="s">
        <v>691</v>
      </c>
      <c r="V71" s="323" t="s">
        <v>1423</v>
      </c>
      <c r="W71" s="323" t="s">
        <v>1186</v>
      </c>
      <c r="X71" s="323" t="s">
        <v>1424</v>
      </c>
      <c r="Y71" s="323" t="s">
        <v>1737</v>
      </c>
      <c r="Z71" s="323" t="s">
        <v>1425</v>
      </c>
      <c r="AA71" s="323" t="s">
        <v>1271</v>
      </c>
      <c r="AB71" s="323" t="s">
        <v>1426</v>
      </c>
      <c r="AC71" s="323" t="s">
        <v>1191</v>
      </c>
      <c r="AD71" s="323">
        <v>4000</v>
      </c>
      <c r="AE71" s="323">
        <v>423957</v>
      </c>
      <c r="AF71" s="323">
        <v>423957</v>
      </c>
      <c r="AG71" s="323">
        <v>0</v>
      </c>
      <c r="AH71" s="323">
        <v>0</v>
      </c>
      <c r="AI71" s="323" t="s">
        <v>1192</v>
      </c>
      <c r="AJ71" s="323" t="b">
        <v>1</v>
      </c>
      <c r="AK71" s="310" t="b">
        <f t="shared" si="3"/>
        <v>1</v>
      </c>
    </row>
    <row r="72" spans="1:37" s="310" customFormat="1" ht="108">
      <c r="B72" s="311" t="s">
        <v>692</v>
      </c>
      <c r="C72" s="312" t="s">
        <v>693</v>
      </c>
      <c r="D72" s="312" t="s">
        <v>694</v>
      </c>
      <c r="E72" s="318" t="s">
        <v>695</v>
      </c>
      <c r="F72" s="312"/>
      <c r="G72" s="312"/>
      <c r="H72" s="367">
        <f t="shared" si="0"/>
        <v>0.50000040699683423</v>
      </c>
      <c r="I72" s="326">
        <f>+VLOOKUP(B72,S$10:AD192,12,0)</f>
        <v>6000</v>
      </c>
      <c r="J72" s="331">
        <v>1253081</v>
      </c>
      <c r="K72" s="331">
        <v>1253081</v>
      </c>
      <c r="L72" s="331">
        <v>626541.01</v>
      </c>
      <c r="M72" s="331">
        <f t="shared" si="1"/>
        <v>626539.99</v>
      </c>
      <c r="N72" s="331">
        <v>1253081</v>
      </c>
      <c r="O72" s="331">
        <v>626541.01</v>
      </c>
      <c r="P72" s="331">
        <v>1253081</v>
      </c>
      <c r="Q72" s="340">
        <f t="shared" si="2"/>
        <v>1</v>
      </c>
      <c r="S72" s="323" t="s">
        <v>692</v>
      </c>
      <c r="T72" s="323" t="s">
        <v>1427</v>
      </c>
      <c r="U72" s="323" t="s">
        <v>695</v>
      </c>
      <c r="V72" s="323" t="s">
        <v>1428</v>
      </c>
      <c r="W72" s="323" t="s">
        <v>1196</v>
      </c>
      <c r="X72" s="323" t="s">
        <v>1429</v>
      </c>
      <c r="Y72" s="323" t="s">
        <v>1738</v>
      </c>
      <c r="Z72" s="323" t="s">
        <v>1430</v>
      </c>
      <c r="AA72" s="323" t="s">
        <v>1431</v>
      </c>
      <c r="AB72" s="323" t="s">
        <v>1200</v>
      </c>
      <c r="AC72" s="323" t="s">
        <v>1191</v>
      </c>
      <c r="AD72" s="323">
        <v>6000</v>
      </c>
      <c r="AE72" s="323">
        <v>1253081</v>
      </c>
      <c r="AF72" s="323">
        <v>1253081</v>
      </c>
      <c r="AG72" s="323">
        <v>0</v>
      </c>
      <c r="AH72" s="323">
        <v>0</v>
      </c>
      <c r="AI72" s="323" t="s">
        <v>1192</v>
      </c>
      <c r="AJ72" s="323" t="b">
        <v>1</v>
      </c>
      <c r="AK72" s="310" t="b">
        <f t="shared" si="3"/>
        <v>1</v>
      </c>
    </row>
    <row r="73" spans="1:37" s="310" customFormat="1" ht="36">
      <c r="B73" s="311" t="s">
        <v>696</v>
      </c>
      <c r="C73" s="312" t="s">
        <v>697</v>
      </c>
      <c r="D73" s="312" t="s">
        <v>698</v>
      </c>
      <c r="E73" s="318" t="s">
        <v>699</v>
      </c>
      <c r="F73" s="312"/>
      <c r="G73" s="312"/>
      <c r="H73" s="367">
        <f t="shared" si="0"/>
        <v>0.99990007803952163</v>
      </c>
      <c r="I73" s="326">
        <f>+VLOOKUP(B73,S$10:AD192,12,0)</f>
        <v>6000</v>
      </c>
      <c r="J73" s="331">
        <v>509998</v>
      </c>
      <c r="K73" s="331">
        <v>509998</v>
      </c>
      <c r="L73" s="331">
        <v>509947.04</v>
      </c>
      <c r="M73" s="331">
        <f t="shared" si="1"/>
        <v>0</v>
      </c>
      <c r="N73" s="331">
        <v>509947.04</v>
      </c>
      <c r="O73" s="331">
        <v>509947.04</v>
      </c>
      <c r="P73" s="331">
        <v>509947.04</v>
      </c>
      <c r="Q73" s="340">
        <f t="shared" si="2"/>
        <v>0.99990007803952163</v>
      </c>
      <c r="S73" s="323" t="s">
        <v>696</v>
      </c>
      <c r="T73" s="323" t="s">
        <v>1432</v>
      </c>
      <c r="U73" s="323" t="s">
        <v>699</v>
      </c>
      <c r="V73" s="323" t="s">
        <v>1433</v>
      </c>
      <c r="W73" s="323" t="s">
        <v>1196</v>
      </c>
      <c r="X73" s="323" t="s">
        <v>1278</v>
      </c>
      <c r="Y73" s="323" t="s">
        <v>1721</v>
      </c>
      <c r="Z73" s="323" t="s">
        <v>1279</v>
      </c>
      <c r="AA73" s="323" t="s">
        <v>1280</v>
      </c>
      <c r="AB73" s="323" t="s">
        <v>1200</v>
      </c>
      <c r="AC73" s="323" t="s">
        <v>1191</v>
      </c>
      <c r="AD73" s="323">
        <v>6000</v>
      </c>
      <c r="AE73" s="323">
        <v>509998</v>
      </c>
      <c r="AF73" s="323">
        <v>509947.04</v>
      </c>
      <c r="AG73" s="323">
        <v>0</v>
      </c>
      <c r="AH73" s="323">
        <v>0</v>
      </c>
      <c r="AI73" s="323" t="s">
        <v>1192</v>
      </c>
      <c r="AJ73" s="323" t="b">
        <v>1</v>
      </c>
      <c r="AK73" s="310" t="b">
        <f t="shared" si="3"/>
        <v>1</v>
      </c>
    </row>
    <row r="74" spans="1:37" s="310" customFormat="1">
      <c r="B74" s="311" t="s">
        <v>700</v>
      </c>
      <c r="C74" s="312" t="s">
        <v>701</v>
      </c>
      <c r="D74" s="312" t="s">
        <v>702</v>
      </c>
      <c r="E74" s="318" t="s">
        <v>703</v>
      </c>
      <c r="F74" s="312"/>
      <c r="G74" s="312"/>
      <c r="H74" s="367">
        <f t="shared" si="0"/>
        <v>0</v>
      </c>
      <c r="I74" s="326">
        <f>+VLOOKUP(B74,S$10:AD192,12,0)</f>
        <v>3000</v>
      </c>
      <c r="J74" s="331">
        <v>501006</v>
      </c>
      <c r="K74" s="331">
        <v>501006</v>
      </c>
      <c r="L74" s="331">
        <v>0</v>
      </c>
      <c r="M74" s="331">
        <f t="shared" si="1"/>
        <v>501006</v>
      </c>
      <c r="N74" s="331">
        <v>501006</v>
      </c>
      <c r="O74" s="331">
        <v>0</v>
      </c>
      <c r="P74" s="331">
        <v>501006</v>
      </c>
      <c r="Q74" s="340">
        <f t="shared" si="2"/>
        <v>1</v>
      </c>
      <c r="S74" s="323" t="s">
        <v>700</v>
      </c>
      <c r="T74" s="323" t="s">
        <v>1434</v>
      </c>
      <c r="U74" s="323" t="s">
        <v>703</v>
      </c>
      <c r="V74" s="323" t="s">
        <v>1435</v>
      </c>
      <c r="W74" s="323" t="s">
        <v>1186</v>
      </c>
      <c r="X74" s="323" t="s">
        <v>1187</v>
      </c>
      <c r="Y74" s="323" t="s">
        <v>1710</v>
      </c>
      <c r="Z74" s="323" t="s">
        <v>1188</v>
      </c>
      <c r="AA74" s="323" t="s">
        <v>1189</v>
      </c>
      <c r="AB74" s="323" t="s">
        <v>1190</v>
      </c>
      <c r="AC74" s="323" t="s">
        <v>1191</v>
      </c>
      <c r="AD74" s="323">
        <v>3000</v>
      </c>
      <c r="AE74" s="323">
        <v>501006</v>
      </c>
      <c r="AF74" s="323">
        <v>501006</v>
      </c>
      <c r="AG74" s="323">
        <v>0</v>
      </c>
      <c r="AH74" s="323">
        <v>0</v>
      </c>
      <c r="AI74" s="323" t="s">
        <v>1192</v>
      </c>
      <c r="AJ74" s="323" t="b">
        <v>1</v>
      </c>
      <c r="AK74" s="310" t="b">
        <f t="shared" si="3"/>
        <v>1</v>
      </c>
    </row>
    <row r="75" spans="1:37" s="310" customFormat="1" ht="72">
      <c r="B75" s="311" t="s">
        <v>704</v>
      </c>
      <c r="C75" s="312" t="s">
        <v>705</v>
      </c>
      <c r="D75" s="312" t="s">
        <v>706</v>
      </c>
      <c r="E75" s="318" t="s">
        <v>707</v>
      </c>
      <c r="F75" s="312"/>
      <c r="G75" s="312"/>
      <c r="H75" s="367">
        <f t="shared" si="0"/>
        <v>0</v>
      </c>
      <c r="I75" s="326">
        <f>+VLOOKUP(B75,S$10:AD192,12,0)</f>
        <v>6000</v>
      </c>
      <c r="J75" s="331">
        <v>606533</v>
      </c>
      <c r="K75" s="331">
        <v>606533</v>
      </c>
      <c r="L75" s="331">
        <v>0</v>
      </c>
      <c r="M75" s="331">
        <f t="shared" si="1"/>
        <v>604963.06000000006</v>
      </c>
      <c r="N75" s="331">
        <v>604963.06000000006</v>
      </c>
      <c r="O75" s="331">
        <v>0</v>
      </c>
      <c r="P75" s="331">
        <v>604963.06000000006</v>
      </c>
      <c r="Q75" s="340">
        <f t="shared" si="2"/>
        <v>0.99741161651550703</v>
      </c>
      <c r="S75" s="323" t="s">
        <v>704</v>
      </c>
      <c r="T75" s="323" t="s">
        <v>1436</v>
      </c>
      <c r="U75" s="323" t="s">
        <v>707</v>
      </c>
      <c r="V75" s="323" t="s">
        <v>1437</v>
      </c>
      <c r="W75" s="323" t="s">
        <v>1196</v>
      </c>
      <c r="X75" s="323" t="s">
        <v>1412</v>
      </c>
      <c r="Y75" s="323" t="s">
        <v>1736</v>
      </c>
      <c r="Z75" s="323" t="s">
        <v>1413</v>
      </c>
      <c r="AA75" s="323" t="s">
        <v>1414</v>
      </c>
      <c r="AB75" s="323" t="s">
        <v>1200</v>
      </c>
      <c r="AC75" s="323" t="s">
        <v>1415</v>
      </c>
      <c r="AD75" s="323">
        <v>6000</v>
      </c>
      <c r="AE75" s="323">
        <v>606533</v>
      </c>
      <c r="AF75" s="323">
        <v>604963.06000000006</v>
      </c>
      <c r="AG75" s="323">
        <v>0</v>
      </c>
      <c r="AH75" s="323">
        <v>0</v>
      </c>
      <c r="AI75" s="323" t="s">
        <v>1192</v>
      </c>
      <c r="AJ75" s="323" t="b">
        <v>1</v>
      </c>
      <c r="AK75" s="310" t="b">
        <f t="shared" si="3"/>
        <v>1</v>
      </c>
    </row>
    <row r="76" spans="1:37" s="310" customFormat="1" ht="24">
      <c r="B76" s="311" t="s">
        <v>708</v>
      </c>
      <c r="C76" s="312" t="s">
        <v>709</v>
      </c>
      <c r="D76" s="312" t="s">
        <v>710</v>
      </c>
      <c r="E76" s="318" t="s">
        <v>711</v>
      </c>
      <c r="F76" s="312"/>
      <c r="G76" s="312"/>
      <c r="H76" s="367">
        <f t="shared" ref="H76:H139" si="4">+L76/K76</f>
        <v>0</v>
      </c>
      <c r="I76" s="326">
        <f>+VLOOKUP(B76,S$10:AD192,12,0)</f>
        <v>6000</v>
      </c>
      <c r="J76" s="331">
        <v>744026</v>
      </c>
      <c r="K76" s="331">
        <v>744026</v>
      </c>
      <c r="L76" s="331">
        <v>0</v>
      </c>
      <c r="M76" s="331">
        <f t="shared" ref="M76:M139" si="5">+P76-L76</f>
        <v>744026</v>
      </c>
      <c r="N76" s="331">
        <v>744026</v>
      </c>
      <c r="O76" s="331">
        <v>0</v>
      </c>
      <c r="P76" s="331">
        <v>744026</v>
      </c>
      <c r="Q76" s="340">
        <f t="shared" ref="Q76:Q139" si="6">(M76+L76)/K76</f>
        <v>1</v>
      </c>
      <c r="S76" s="323" t="s">
        <v>708</v>
      </c>
      <c r="T76" s="323" t="s">
        <v>1438</v>
      </c>
      <c r="U76" s="323" t="s">
        <v>711</v>
      </c>
      <c r="V76" s="323" t="s">
        <v>1439</v>
      </c>
      <c r="W76" s="323" t="s">
        <v>1196</v>
      </c>
      <c r="X76" s="323" t="s">
        <v>1197</v>
      </c>
      <c r="Y76" s="323" t="s">
        <v>1711</v>
      </c>
      <c r="Z76" s="323" t="s">
        <v>1198</v>
      </c>
      <c r="AA76" s="323" t="s">
        <v>1199</v>
      </c>
      <c r="AB76" s="323" t="s">
        <v>1200</v>
      </c>
      <c r="AC76" s="323" t="s">
        <v>1191</v>
      </c>
      <c r="AD76" s="323">
        <v>6000</v>
      </c>
      <c r="AE76" s="323">
        <v>744026</v>
      </c>
      <c r="AF76" s="323">
        <v>744026</v>
      </c>
      <c r="AG76" s="323">
        <v>0</v>
      </c>
      <c r="AH76" s="323">
        <v>0</v>
      </c>
      <c r="AI76" s="323" t="s">
        <v>1192</v>
      </c>
      <c r="AJ76" s="323" t="b">
        <v>1</v>
      </c>
      <c r="AK76" s="310" t="b">
        <f t="shared" ref="AK76:AK139" si="7">B76=S76</f>
        <v>1</v>
      </c>
    </row>
    <row r="77" spans="1:37" s="310" customFormat="1" ht="60">
      <c r="B77" s="311" t="s">
        <v>712</v>
      </c>
      <c r="C77" s="312" t="s">
        <v>713</v>
      </c>
      <c r="D77" s="312" t="s">
        <v>714</v>
      </c>
      <c r="E77" s="318" t="s">
        <v>715</v>
      </c>
      <c r="F77" s="312"/>
      <c r="G77" s="312"/>
      <c r="H77" s="367">
        <f t="shared" si="4"/>
        <v>0</v>
      </c>
      <c r="I77" s="326">
        <f>+VLOOKUP(B77,S$10:AD192,12,0)</f>
        <v>3000</v>
      </c>
      <c r="J77" s="331">
        <v>519637</v>
      </c>
      <c r="K77" s="331">
        <v>519637</v>
      </c>
      <c r="L77" s="331">
        <v>0</v>
      </c>
      <c r="M77" s="331">
        <f t="shared" si="5"/>
        <v>519637</v>
      </c>
      <c r="N77" s="331">
        <v>519637</v>
      </c>
      <c r="O77" s="331">
        <v>0</v>
      </c>
      <c r="P77" s="331">
        <v>519637</v>
      </c>
      <c r="Q77" s="340">
        <f t="shared" si="6"/>
        <v>1</v>
      </c>
      <c r="S77" s="323" t="s">
        <v>712</v>
      </c>
      <c r="T77" s="323" t="s">
        <v>1440</v>
      </c>
      <c r="U77" s="323" t="s">
        <v>715</v>
      </c>
      <c r="V77" s="323" t="s">
        <v>1441</v>
      </c>
      <c r="W77" s="323" t="s">
        <v>1186</v>
      </c>
      <c r="X77" s="323" t="s">
        <v>1187</v>
      </c>
      <c r="Y77" s="323" t="s">
        <v>1710</v>
      </c>
      <c r="Z77" s="323" t="s">
        <v>1188</v>
      </c>
      <c r="AA77" s="323" t="s">
        <v>1189</v>
      </c>
      <c r="AB77" s="323" t="s">
        <v>1190</v>
      </c>
      <c r="AC77" s="323" t="s">
        <v>1191</v>
      </c>
      <c r="AD77" s="323">
        <v>3000</v>
      </c>
      <c r="AE77" s="323">
        <v>519637</v>
      </c>
      <c r="AF77" s="323">
        <v>519637</v>
      </c>
      <c r="AG77" s="323">
        <v>0</v>
      </c>
      <c r="AH77" s="323">
        <v>0</v>
      </c>
      <c r="AI77" s="323" t="s">
        <v>1192</v>
      </c>
      <c r="AJ77" s="323" t="b">
        <v>1</v>
      </c>
      <c r="AK77" s="310" t="b">
        <f t="shared" si="7"/>
        <v>1</v>
      </c>
    </row>
    <row r="78" spans="1:37" s="310" customFormat="1" ht="60">
      <c r="A78" s="314"/>
      <c r="B78" s="311" t="s">
        <v>716</v>
      </c>
      <c r="C78" s="312" t="s">
        <v>717</v>
      </c>
      <c r="D78" s="312" t="s">
        <v>718</v>
      </c>
      <c r="E78" s="318" t="s">
        <v>719</v>
      </c>
      <c r="F78" s="312"/>
      <c r="G78" s="312"/>
      <c r="H78" s="367">
        <f t="shared" si="4"/>
        <v>0</v>
      </c>
      <c r="I78" s="326">
        <f>+VLOOKUP(B78,S$10:AD192,12,0)</f>
        <v>6000</v>
      </c>
      <c r="J78" s="331">
        <v>383328</v>
      </c>
      <c r="K78" s="331">
        <v>383328</v>
      </c>
      <c r="L78" s="331">
        <v>0</v>
      </c>
      <c r="M78" s="331">
        <f t="shared" si="5"/>
        <v>383328</v>
      </c>
      <c r="N78" s="331">
        <v>383328</v>
      </c>
      <c r="O78" s="331">
        <v>0</v>
      </c>
      <c r="P78" s="331">
        <v>383328</v>
      </c>
      <c r="Q78" s="340">
        <f t="shared" si="6"/>
        <v>1</v>
      </c>
      <c r="R78" s="314"/>
      <c r="S78" s="323" t="s">
        <v>716</v>
      </c>
      <c r="T78" s="323" t="s">
        <v>1442</v>
      </c>
      <c r="U78" s="323" t="s">
        <v>719</v>
      </c>
      <c r="V78" s="323" t="s">
        <v>1443</v>
      </c>
      <c r="W78" s="323" t="s">
        <v>1196</v>
      </c>
      <c r="X78" s="323" t="s">
        <v>1444</v>
      </c>
      <c r="Y78" s="323" t="s">
        <v>1739</v>
      </c>
      <c r="Z78" s="323" t="s">
        <v>1445</v>
      </c>
      <c r="AA78" s="323" t="s">
        <v>1446</v>
      </c>
      <c r="AB78" s="323" t="s">
        <v>1200</v>
      </c>
      <c r="AC78" s="323" t="s">
        <v>1191</v>
      </c>
      <c r="AD78" s="323">
        <v>6000</v>
      </c>
      <c r="AE78" s="323">
        <v>383328</v>
      </c>
      <c r="AF78" s="323">
        <v>383328</v>
      </c>
      <c r="AG78" s="323">
        <v>0</v>
      </c>
      <c r="AH78" s="323">
        <v>0</v>
      </c>
      <c r="AI78" s="323" t="s">
        <v>1192</v>
      </c>
      <c r="AJ78" s="323" t="b">
        <v>1</v>
      </c>
      <c r="AK78" s="310" t="b">
        <f t="shared" si="7"/>
        <v>1</v>
      </c>
    </row>
    <row r="79" spans="1:37" s="310" customFormat="1" ht="36">
      <c r="B79" s="311" t="s">
        <v>720</v>
      </c>
      <c r="C79" s="312" t="s">
        <v>721</v>
      </c>
      <c r="D79" s="312" t="s">
        <v>722</v>
      </c>
      <c r="E79" s="318" t="s">
        <v>723</v>
      </c>
      <c r="F79" s="312"/>
      <c r="G79" s="312"/>
      <c r="H79" s="367">
        <f t="shared" si="4"/>
        <v>0</v>
      </c>
      <c r="I79" s="326">
        <f>+VLOOKUP(B79,S$10:AD192,12,0)</f>
        <v>3000</v>
      </c>
      <c r="J79" s="331">
        <v>389137</v>
      </c>
      <c r="K79" s="331">
        <v>389137</v>
      </c>
      <c r="L79" s="331">
        <v>0</v>
      </c>
      <c r="M79" s="331">
        <f t="shared" si="5"/>
        <v>389137</v>
      </c>
      <c r="N79" s="331">
        <v>389137</v>
      </c>
      <c r="O79" s="331">
        <v>0</v>
      </c>
      <c r="P79" s="331">
        <v>389137</v>
      </c>
      <c r="Q79" s="340">
        <f t="shared" si="6"/>
        <v>1</v>
      </c>
      <c r="S79" s="323" t="s">
        <v>720</v>
      </c>
      <c r="T79" s="323" t="s">
        <v>1447</v>
      </c>
      <c r="U79" s="323" t="s">
        <v>723</v>
      </c>
      <c r="V79" s="323" t="s">
        <v>1448</v>
      </c>
      <c r="W79" s="323" t="s">
        <v>1186</v>
      </c>
      <c r="X79" s="323" t="s">
        <v>1187</v>
      </c>
      <c r="Y79" s="323" t="s">
        <v>1710</v>
      </c>
      <c r="Z79" s="323" t="s">
        <v>1188</v>
      </c>
      <c r="AA79" s="323" t="s">
        <v>1189</v>
      </c>
      <c r="AB79" s="323" t="s">
        <v>1190</v>
      </c>
      <c r="AC79" s="323" t="s">
        <v>1191</v>
      </c>
      <c r="AD79" s="323">
        <v>3000</v>
      </c>
      <c r="AE79" s="323">
        <v>389137</v>
      </c>
      <c r="AF79" s="323">
        <v>389137</v>
      </c>
      <c r="AG79" s="323">
        <v>0</v>
      </c>
      <c r="AH79" s="323">
        <v>0</v>
      </c>
      <c r="AI79" s="323" t="s">
        <v>1192</v>
      </c>
      <c r="AJ79" s="323" t="b">
        <v>1</v>
      </c>
      <c r="AK79" s="310" t="b">
        <f t="shared" si="7"/>
        <v>1</v>
      </c>
    </row>
    <row r="80" spans="1:37" s="310" customFormat="1" ht="24">
      <c r="B80" s="311" t="s">
        <v>724</v>
      </c>
      <c r="C80" s="312" t="s">
        <v>725</v>
      </c>
      <c r="D80" s="312" t="s">
        <v>726</v>
      </c>
      <c r="E80" s="318" t="s">
        <v>727</v>
      </c>
      <c r="F80" s="312"/>
      <c r="G80" s="312"/>
      <c r="H80" s="367">
        <f t="shared" si="4"/>
        <v>0</v>
      </c>
      <c r="I80" s="326">
        <f>+VLOOKUP(B80,S$10:AD192,12,0)</f>
        <v>6000</v>
      </c>
      <c r="J80" s="331">
        <v>431998</v>
      </c>
      <c r="K80" s="331">
        <v>431998</v>
      </c>
      <c r="L80" s="331">
        <v>0</v>
      </c>
      <c r="M80" s="331">
        <f t="shared" si="5"/>
        <v>431998</v>
      </c>
      <c r="N80" s="331">
        <v>431998</v>
      </c>
      <c r="O80" s="331">
        <v>0</v>
      </c>
      <c r="P80" s="331">
        <v>431998</v>
      </c>
      <c r="Q80" s="340">
        <f t="shared" si="6"/>
        <v>1</v>
      </c>
      <c r="S80" s="323" t="s">
        <v>724</v>
      </c>
      <c r="T80" s="323" t="s">
        <v>1449</v>
      </c>
      <c r="U80" s="323" t="s">
        <v>727</v>
      </c>
      <c r="V80" s="323" t="s">
        <v>1450</v>
      </c>
      <c r="W80" s="323" t="s">
        <v>1196</v>
      </c>
      <c r="X80" s="323" t="s">
        <v>1444</v>
      </c>
      <c r="Y80" s="323" t="s">
        <v>1739</v>
      </c>
      <c r="Z80" s="323" t="s">
        <v>1445</v>
      </c>
      <c r="AA80" s="323" t="s">
        <v>1446</v>
      </c>
      <c r="AB80" s="323" t="s">
        <v>1200</v>
      </c>
      <c r="AC80" s="323" t="s">
        <v>1191</v>
      </c>
      <c r="AD80" s="323">
        <v>6000</v>
      </c>
      <c r="AE80" s="323">
        <v>431998</v>
      </c>
      <c r="AF80" s="323">
        <v>431998</v>
      </c>
      <c r="AG80" s="323">
        <v>0</v>
      </c>
      <c r="AH80" s="323">
        <v>0</v>
      </c>
      <c r="AI80" s="323" t="s">
        <v>1192</v>
      </c>
      <c r="AJ80" s="323" t="b">
        <v>1</v>
      </c>
      <c r="AK80" s="310" t="b">
        <f t="shared" si="7"/>
        <v>1</v>
      </c>
    </row>
    <row r="81" spans="1:37" s="310" customFormat="1" ht="36">
      <c r="B81" s="311" t="s">
        <v>728</v>
      </c>
      <c r="C81" s="312" t="s">
        <v>729</v>
      </c>
      <c r="D81" s="312" t="s">
        <v>730</v>
      </c>
      <c r="E81" s="318" t="s">
        <v>731</v>
      </c>
      <c r="F81" s="312"/>
      <c r="G81" s="312"/>
      <c r="H81" s="367">
        <f t="shared" si="4"/>
        <v>0</v>
      </c>
      <c r="I81" s="326">
        <f>+VLOOKUP(B81,S$10:AD192,12,0)</f>
        <v>6000</v>
      </c>
      <c r="J81" s="331">
        <v>522109</v>
      </c>
      <c r="K81" s="331">
        <v>522109</v>
      </c>
      <c r="L81" s="331">
        <v>0</v>
      </c>
      <c r="M81" s="331">
        <f t="shared" si="5"/>
        <v>521925.16</v>
      </c>
      <c r="N81" s="331">
        <v>521925.16</v>
      </c>
      <c r="O81" s="331">
        <v>0</v>
      </c>
      <c r="P81" s="331">
        <v>521925.16</v>
      </c>
      <c r="Q81" s="340">
        <f t="shared" si="6"/>
        <v>0.99964788961691897</v>
      </c>
      <c r="S81" s="323" t="s">
        <v>728</v>
      </c>
      <c r="T81" s="323" t="s">
        <v>1451</v>
      </c>
      <c r="U81" s="323" t="s">
        <v>731</v>
      </c>
      <c r="V81" s="323" t="s">
        <v>1452</v>
      </c>
      <c r="W81" s="323" t="s">
        <v>1196</v>
      </c>
      <c r="X81" s="323" t="s">
        <v>1278</v>
      </c>
      <c r="Y81" s="323" t="s">
        <v>1721</v>
      </c>
      <c r="Z81" s="323" t="s">
        <v>1279</v>
      </c>
      <c r="AA81" s="323" t="s">
        <v>1280</v>
      </c>
      <c r="AB81" s="323" t="s">
        <v>1200</v>
      </c>
      <c r="AC81" s="323" t="s">
        <v>1191</v>
      </c>
      <c r="AD81" s="323">
        <v>6000</v>
      </c>
      <c r="AE81" s="323">
        <v>522109</v>
      </c>
      <c r="AF81" s="323">
        <v>521925.16</v>
      </c>
      <c r="AG81" s="323">
        <v>0</v>
      </c>
      <c r="AH81" s="323">
        <v>0</v>
      </c>
      <c r="AI81" s="323" t="s">
        <v>1192</v>
      </c>
      <c r="AJ81" s="323" t="b">
        <v>1</v>
      </c>
      <c r="AK81" s="310" t="b">
        <f t="shared" si="7"/>
        <v>1</v>
      </c>
    </row>
    <row r="82" spans="1:37" s="310" customFormat="1" ht="60">
      <c r="B82" s="311" t="s">
        <v>732</v>
      </c>
      <c r="C82" s="312" t="s">
        <v>733</v>
      </c>
      <c r="D82" s="312" t="s">
        <v>734</v>
      </c>
      <c r="E82" s="318" t="s">
        <v>735</v>
      </c>
      <c r="F82" s="312"/>
      <c r="G82" s="312"/>
      <c r="H82" s="367">
        <f t="shared" si="4"/>
        <v>0</v>
      </c>
      <c r="I82" s="326">
        <f>+VLOOKUP(B82,S$10:AD192,12,0)</f>
        <v>3000</v>
      </c>
      <c r="J82" s="331">
        <v>533200</v>
      </c>
      <c r="K82" s="331">
        <v>533200</v>
      </c>
      <c r="L82" s="331">
        <v>0</v>
      </c>
      <c r="M82" s="331">
        <f t="shared" si="5"/>
        <v>533200</v>
      </c>
      <c r="N82" s="331">
        <v>533200</v>
      </c>
      <c r="O82" s="331">
        <v>0</v>
      </c>
      <c r="P82" s="331">
        <v>533200</v>
      </c>
      <c r="Q82" s="340">
        <f t="shared" si="6"/>
        <v>1</v>
      </c>
      <c r="S82" s="323" t="s">
        <v>732</v>
      </c>
      <c r="T82" s="323" t="s">
        <v>1453</v>
      </c>
      <c r="U82" s="323" t="s">
        <v>735</v>
      </c>
      <c r="V82" s="323" t="s">
        <v>1454</v>
      </c>
      <c r="W82" s="323" t="s">
        <v>1186</v>
      </c>
      <c r="X82" s="323" t="s">
        <v>1187</v>
      </c>
      <c r="Y82" s="323" t="s">
        <v>1710</v>
      </c>
      <c r="Z82" s="323" t="s">
        <v>1188</v>
      </c>
      <c r="AA82" s="323" t="s">
        <v>1189</v>
      </c>
      <c r="AB82" s="323" t="s">
        <v>1190</v>
      </c>
      <c r="AC82" s="323" t="s">
        <v>1191</v>
      </c>
      <c r="AD82" s="323">
        <v>3000</v>
      </c>
      <c r="AE82" s="323">
        <v>533200</v>
      </c>
      <c r="AF82" s="323">
        <v>533200</v>
      </c>
      <c r="AG82" s="323">
        <v>0</v>
      </c>
      <c r="AH82" s="323">
        <v>0</v>
      </c>
      <c r="AI82" s="323" t="s">
        <v>1192</v>
      </c>
      <c r="AJ82" s="323" t="b">
        <v>1</v>
      </c>
      <c r="AK82" s="310" t="b">
        <f t="shared" si="7"/>
        <v>1</v>
      </c>
    </row>
    <row r="83" spans="1:37" s="310" customFormat="1" ht="36">
      <c r="B83" s="311" t="s">
        <v>736</v>
      </c>
      <c r="C83" s="312" t="s">
        <v>737</v>
      </c>
      <c r="D83" s="312" t="s">
        <v>738</v>
      </c>
      <c r="E83" s="318" t="s">
        <v>739</v>
      </c>
      <c r="F83" s="312"/>
      <c r="G83" s="312"/>
      <c r="H83" s="367">
        <f t="shared" si="4"/>
        <v>0.99551354636632561</v>
      </c>
      <c r="I83" s="326">
        <f>+VLOOKUP(B83,S$10:AD192,12,0)</f>
        <v>4000</v>
      </c>
      <c r="J83" s="331">
        <v>396527</v>
      </c>
      <c r="K83" s="331">
        <v>396527</v>
      </c>
      <c r="L83" s="331">
        <v>394748</v>
      </c>
      <c r="M83" s="331">
        <f t="shared" si="5"/>
        <v>1779</v>
      </c>
      <c r="N83" s="331">
        <v>396527</v>
      </c>
      <c r="O83" s="331">
        <v>394748</v>
      </c>
      <c r="P83" s="331">
        <v>396527</v>
      </c>
      <c r="Q83" s="340">
        <f t="shared" si="6"/>
        <v>1</v>
      </c>
      <c r="S83" s="323" t="s">
        <v>736</v>
      </c>
      <c r="T83" s="323" t="s">
        <v>1455</v>
      </c>
      <c r="U83" s="323" t="s">
        <v>739</v>
      </c>
      <c r="V83" s="323" t="s">
        <v>1456</v>
      </c>
      <c r="W83" s="323" t="s">
        <v>1186</v>
      </c>
      <c r="X83" s="323" t="s">
        <v>1233</v>
      </c>
      <c r="Y83" s="323" t="s">
        <v>1716</v>
      </c>
      <c r="Z83" s="323" t="s">
        <v>1234</v>
      </c>
      <c r="AA83" s="323" t="s">
        <v>1235</v>
      </c>
      <c r="AB83" s="323" t="s">
        <v>1236</v>
      </c>
      <c r="AC83" s="323" t="s">
        <v>1191</v>
      </c>
      <c r="AD83" s="323">
        <v>4000</v>
      </c>
      <c r="AE83" s="323">
        <v>396527</v>
      </c>
      <c r="AF83" s="323">
        <v>396527</v>
      </c>
      <c r="AG83" s="323">
        <v>0</v>
      </c>
      <c r="AH83" s="323">
        <v>0</v>
      </c>
      <c r="AI83" s="323" t="s">
        <v>1192</v>
      </c>
      <c r="AJ83" s="323" t="b">
        <v>1</v>
      </c>
      <c r="AK83" s="310" t="b">
        <f t="shared" si="7"/>
        <v>1</v>
      </c>
    </row>
    <row r="84" spans="1:37" s="310" customFormat="1" ht="84">
      <c r="B84" s="311" t="s">
        <v>740</v>
      </c>
      <c r="C84" s="312" t="s">
        <v>741</v>
      </c>
      <c r="D84" s="312" t="s">
        <v>742</v>
      </c>
      <c r="E84" s="318" t="s">
        <v>743</v>
      </c>
      <c r="F84" s="312"/>
      <c r="G84" s="312"/>
      <c r="H84" s="367">
        <f t="shared" si="4"/>
        <v>0.99929922871244647</v>
      </c>
      <c r="I84" s="326">
        <f>+VLOOKUP(B84,S$10:AD192,12,0)</f>
        <v>4000</v>
      </c>
      <c r="J84" s="331">
        <v>589793</v>
      </c>
      <c r="K84" s="331">
        <v>589793</v>
      </c>
      <c r="L84" s="331">
        <v>589379.68999999994</v>
      </c>
      <c r="M84" s="331">
        <f t="shared" si="5"/>
        <v>413.31000000005588</v>
      </c>
      <c r="N84" s="331">
        <v>589793</v>
      </c>
      <c r="O84" s="331">
        <v>589379.68999999994</v>
      </c>
      <c r="P84" s="331">
        <v>589793</v>
      </c>
      <c r="Q84" s="340">
        <f t="shared" si="6"/>
        <v>1</v>
      </c>
      <c r="S84" s="323" t="s">
        <v>740</v>
      </c>
      <c r="T84" s="323" t="s">
        <v>1457</v>
      </c>
      <c r="U84" s="323" t="s">
        <v>743</v>
      </c>
      <c r="V84" s="323" t="s">
        <v>1458</v>
      </c>
      <c r="W84" s="323" t="s">
        <v>1186</v>
      </c>
      <c r="X84" s="323" t="s">
        <v>1265</v>
      </c>
      <c r="Y84" s="323" t="s">
        <v>1719</v>
      </c>
      <c r="Z84" s="323" t="s">
        <v>1247</v>
      </c>
      <c r="AA84" s="323" t="s">
        <v>1248</v>
      </c>
      <c r="AB84" s="323" t="s">
        <v>1236</v>
      </c>
      <c r="AC84" s="323" t="s">
        <v>1191</v>
      </c>
      <c r="AD84" s="323">
        <v>4000</v>
      </c>
      <c r="AE84" s="323">
        <v>589793</v>
      </c>
      <c r="AF84" s="323">
        <v>589793</v>
      </c>
      <c r="AG84" s="323">
        <v>0</v>
      </c>
      <c r="AH84" s="323">
        <v>0</v>
      </c>
      <c r="AI84" s="323" t="s">
        <v>1192</v>
      </c>
      <c r="AJ84" s="323" t="b">
        <v>1</v>
      </c>
      <c r="AK84" s="310" t="b">
        <f t="shared" si="7"/>
        <v>1</v>
      </c>
    </row>
    <row r="85" spans="1:37" s="310" customFormat="1" ht="72">
      <c r="B85" s="311" t="s">
        <v>744</v>
      </c>
      <c r="C85" s="312" t="s">
        <v>745</v>
      </c>
      <c r="D85" s="312" t="s">
        <v>746</v>
      </c>
      <c r="E85" s="318" t="s">
        <v>747</v>
      </c>
      <c r="F85" s="312"/>
      <c r="G85" s="312"/>
      <c r="H85" s="367">
        <f t="shared" si="4"/>
        <v>1</v>
      </c>
      <c r="I85" s="326">
        <f>+VLOOKUP(B85,S$10:AD192,12,0)</f>
        <v>6000</v>
      </c>
      <c r="J85" s="331">
        <v>525978</v>
      </c>
      <c r="K85" s="331">
        <v>525978</v>
      </c>
      <c r="L85" s="331">
        <v>525978</v>
      </c>
      <c r="M85" s="331">
        <f t="shared" si="5"/>
        <v>0</v>
      </c>
      <c r="N85" s="331">
        <v>525978</v>
      </c>
      <c r="O85" s="331">
        <v>525978</v>
      </c>
      <c r="P85" s="331">
        <v>525978</v>
      </c>
      <c r="Q85" s="340">
        <f t="shared" si="6"/>
        <v>1</v>
      </c>
      <c r="S85" s="323" t="s">
        <v>744</v>
      </c>
      <c r="T85" s="323" t="s">
        <v>1459</v>
      </c>
      <c r="U85" s="323" t="s">
        <v>747</v>
      </c>
      <c r="V85" s="323" t="s">
        <v>747</v>
      </c>
      <c r="W85" s="323" t="s">
        <v>1196</v>
      </c>
      <c r="X85" s="323" t="s">
        <v>1302</v>
      </c>
      <c r="Y85" s="323" t="s">
        <v>1724</v>
      </c>
      <c r="Z85" s="323" t="s">
        <v>1303</v>
      </c>
      <c r="AA85" s="323" t="s">
        <v>1304</v>
      </c>
      <c r="AB85" s="323" t="s">
        <v>1200</v>
      </c>
      <c r="AC85" s="323" t="s">
        <v>1191</v>
      </c>
      <c r="AD85" s="323">
        <v>6000</v>
      </c>
      <c r="AE85" s="323">
        <v>525978</v>
      </c>
      <c r="AF85" s="323">
        <v>525978</v>
      </c>
      <c r="AG85" s="323">
        <v>0</v>
      </c>
      <c r="AH85" s="323">
        <v>0</v>
      </c>
      <c r="AI85" s="323" t="s">
        <v>1192</v>
      </c>
      <c r="AJ85" s="323" t="b">
        <v>1</v>
      </c>
      <c r="AK85" s="310" t="b">
        <f t="shared" si="7"/>
        <v>1</v>
      </c>
    </row>
    <row r="86" spans="1:37" s="310" customFormat="1" ht="24">
      <c r="B86" s="311" t="s">
        <v>748</v>
      </c>
      <c r="C86" s="312" t="s">
        <v>749</v>
      </c>
      <c r="D86" s="312" t="s">
        <v>750</v>
      </c>
      <c r="E86" s="318" t="s">
        <v>751</v>
      </c>
      <c r="F86" s="312"/>
      <c r="G86" s="312"/>
      <c r="H86" s="367">
        <f t="shared" si="4"/>
        <v>0</v>
      </c>
      <c r="I86" s="326">
        <f>+VLOOKUP(B86,S$10:AD192,12,0)</f>
        <v>6000</v>
      </c>
      <c r="J86" s="331">
        <v>483071</v>
      </c>
      <c r="K86" s="331">
        <v>483071</v>
      </c>
      <c r="L86" s="331">
        <v>0</v>
      </c>
      <c r="M86" s="331">
        <f t="shared" si="5"/>
        <v>483071</v>
      </c>
      <c r="N86" s="331">
        <v>483071</v>
      </c>
      <c r="O86" s="331">
        <v>0</v>
      </c>
      <c r="P86" s="331">
        <v>483071</v>
      </c>
      <c r="Q86" s="340">
        <f t="shared" si="6"/>
        <v>1</v>
      </c>
      <c r="S86" s="323" t="s">
        <v>748</v>
      </c>
      <c r="T86" s="323" t="s">
        <v>1460</v>
      </c>
      <c r="U86" s="323" t="s">
        <v>751</v>
      </c>
      <c r="V86" s="323" t="s">
        <v>1461</v>
      </c>
      <c r="W86" s="323" t="s">
        <v>1196</v>
      </c>
      <c r="X86" s="323" t="s">
        <v>1212</v>
      </c>
      <c r="Y86" s="323" t="s">
        <v>1713</v>
      </c>
      <c r="Z86" s="323" t="s">
        <v>1213</v>
      </c>
      <c r="AA86" s="323" t="s">
        <v>1214</v>
      </c>
      <c r="AB86" s="323" t="s">
        <v>1200</v>
      </c>
      <c r="AC86" s="323" t="s">
        <v>1191</v>
      </c>
      <c r="AD86" s="323">
        <v>6000</v>
      </c>
      <c r="AE86" s="323">
        <v>483071</v>
      </c>
      <c r="AF86" s="323">
        <v>483071</v>
      </c>
      <c r="AG86" s="323">
        <v>0</v>
      </c>
      <c r="AH86" s="323">
        <v>0</v>
      </c>
      <c r="AI86" s="323" t="s">
        <v>1192</v>
      </c>
      <c r="AJ86" s="323" t="b">
        <v>1</v>
      </c>
      <c r="AK86" s="310" t="b">
        <f t="shared" si="7"/>
        <v>1</v>
      </c>
    </row>
    <row r="87" spans="1:37" s="310" customFormat="1" ht="48">
      <c r="B87" s="311" t="s">
        <v>752</v>
      </c>
      <c r="C87" s="312" t="s">
        <v>753</v>
      </c>
      <c r="D87" s="312" t="s">
        <v>754</v>
      </c>
      <c r="E87" s="318" t="s">
        <v>755</v>
      </c>
      <c r="F87" s="312"/>
      <c r="G87" s="312"/>
      <c r="H87" s="367">
        <f t="shared" si="4"/>
        <v>0</v>
      </c>
      <c r="I87" s="326">
        <f>+VLOOKUP(B87,S$10:AD192,12,0)</f>
        <v>6000</v>
      </c>
      <c r="J87" s="331">
        <v>1238696</v>
      </c>
      <c r="K87" s="331">
        <v>1238696</v>
      </c>
      <c r="L87" s="331">
        <v>0</v>
      </c>
      <c r="M87" s="331">
        <f t="shared" si="5"/>
        <v>1238533.8</v>
      </c>
      <c r="N87" s="331">
        <v>1238533.8</v>
      </c>
      <c r="O87" s="331">
        <v>0</v>
      </c>
      <c r="P87" s="331">
        <v>1238533.8</v>
      </c>
      <c r="Q87" s="340">
        <f t="shared" si="6"/>
        <v>0.99986905584582497</v>
      </c>
      <c r="S87" s="323" t="s">
        <v>752</v>
      </c>
      <c r="T87" s="323" t="s">
        <v>1462</v>
      </c>
      <c r="U87" s="323" t="s">
        <v>755</v>
      </c>
      <c r="V87" s="323" t="s">
        <v>1463</v>
      </c>
      <c r="W87" s="323" t="s">
        <v>1196</v>
      </c>
      <c r="X87" s="323" t="s">
        <v>1204</v>
      </c>
      <c r="Y87" s="323" t="s">
        <v>1712</v>
      </c>
      <c r="Z87" s="323" t="s">
        <v>1205</v>
      </c>
      <c r="AA87" s="323" t="s">
        <v>1206</v>
      </c>
      <c r="AB87" s="323" t="s">
        <v>1200</v>
      </c>
      <c r="AC87" s="323" t="s">
        <v>1191</v>
      </c>
      <c r="AD87" s="323">
        <v>6000</v>
      </c>
      <c r="AE87" s="323">
        <v>1238696</v>
      </c>
      <c r="AF87" s="323">
        <v>1238533.8</v>
      </c>
      <c r="AG87" s="323">
        <v>0</v>
      </c>
      <c r="AH87" s="323">
        <v>0</v>
      </c>
      <c r="AI87" s="323" t="s">
        <v>1192</v>
      </c>
      <c r="AJ87" s="323" t="b">
        <v>1</v>
      </c>
      <c r="AK87" s="310" t="b">
        <f t="shared" si="7"/>
        <v>1</v>
      </c>
    </row>
    <row r="88" spans="1:37" s="310" customFormat="1">
      <c r="B88" s="311" t="s">
        <v>756</v>
      </c>
      <c r="C88" s="312" t="s">
        <v>757</v>
      </c>
      <c r="D88" s="312" t="s">
        <v>758</v>
      </c>
      <c r="E88" s="318" t="s">
        <v>759</v>
      </c>
      <c r="F88" s="312"/>
      <c r="G88" s="312"/>
      <c r="H88" s="367">
        <f t="shared" si="4"/>
        <v>0</v>
      </c>
      <c r="I88" s="326">
        <f>+VLOOKUP(B88,S$10:AD192,12,0)</f>
        <v>4000</v>
      </c>
      <c r="J88" s="331">
        <v>1228741</v>
      </c>
      <c r="K88" s="331">
        <v>1228741</v>
      </c>
      <c r="L88" s="331">
        <v>0</v>
      </c>
      <c r="M88" s="331">
        <f t="shared" si="5"/>
        <v>1228741</v>
      </c>
      <c r="N88" s="331">
        <v>1228741</v>
      </c>
      <c r="O88" s="331">
        <v>0</v>
      </c>
      <c r="P88" s="331">
        <v>1228741</v>
      </c>
      <c r="Q88" s="340">
        <f t="shared" si="6"/>
        <v>1</v>
      </c>
      <c r="S88" s="323" t="s">
        <v>756</v>
      </c>
      <c r="T88" s="323" t="s">
        <v>1464</v>
      </c>
      <c r="U88" s="323" t="s">
        <v>759</v>
      </c>
      <c r="V88" s="323" t="s">
        <v>1465</v>
      </c>
      <c r="W88" s="323" t="s">
        <v>1196</v>
      </c>
      <c r="X88" s="323" t="s">
        <v>1466</v>
      </c>
      <c r="Y88" s="323" t="s">
        <v>1740</v>
      </c>
      <c r="Z88" s="323" t="s">
        <v>1247</v>
      </c>
      <c r="AA88" s="323" t="s">
        <v>1248</v>
      </c>
      <c r="AB88" s="323" t="s">
        <v>1200</v>
      </c>
      <c r="AC88" s="323" t="s">
        <v>1191</v>
      </c>
      <c r="AD88" s="323">
        <v>4000</v>
      </c>
      <c r="AE88" s="323">
        <v>1228741</v>
      </c>
      <c r="AF88" s="323">
        <v>1228741</v>
      </c>
      <c r="AG88" s="323">
        <v>0</v>
      </c>
      <c r="AH88" s="323">
        <v>0</v>
      </c>
      <c r="AI88" s="323" t="s">
        <v>1192</v>
      </c>
      <c r="AJ88" s="323" t="b">
        <v>1</v>
      </c>
      <c r="AK88" s="310" t="b">
        <f t="shared" si="7"/>
        <v>1</v>
      </c>
    </row>
    <row r="89" spans="1:37" s="310" customFormat="1" ht="48">
      <c r="B89" s="311" t="s">
        <v>760</v>
      </c>
      <c r="C89" s="312" t="s">
        <v>761</v>
      </c>
      <c r="D89" s="312" t="s">
        <v>762</v>
      </c>
      <c r="E89" s="318" t="s">
        <v>763</v>
      </c>
      <c r="F89" s="312"/>
      <c r="G89" s="312"/>
      <c r="H89" s="367">
        <f t="shared" si="4"/>
        <v>0</v>
      </c>
      <c r="I89" s="326">
        <f>+VLOOKUP(B89,S$10:AD192,12,0)</f>
        <v>4000</v>
      </c>
      <c r="J89" s="331">
        <v>473227</v>
      </c>
      <c r="K89" s="331">
        <v>473227</v>
      </c>
      <c r="L89" s="331">
        <v>0</v>
      </c>
      <c r="M89" s="331">
        <f t="shared" si="5"/>
        <v>473227</v>
      </c>
      <c r="N89" s="331">
        <v>473227</v>
      </c>
      <c r="O89" s="331">
        <v>0</v>
      </c>
      <c r="P89" s="331">
        <v>473227</v>
      </c>
      <c r="Q89" s="340">
        <f t="shared" si="6"/>
        <v>1</v>
      </c>
      <c r="S89" s="323" t="s">
        <v>760</v>
      </c>
      <c r="T89" s="323" t="s">
        <v>1467</v>
      </c>
      <c r="U89" s="323" t="s">
        <v>763</v>
      </c>
      <c r="V89" s="323" t="s">
        <v>1468</v>
      </c>
      <c r="W89" s="323" t="s">
        <v>1186</v>
      </c>
      <c r="X89" s="323" t="s">
        <v>1265</v>
      </c>
      <c r="Y89" s="323" t="s">
        <v>1719</v>
      </c>
      <c r="Z89" s="323" t="s">
        <v>1247</v>
      </c>
      <c r="AA89" s="323" t="s">
        <v>1248</v>
      </c>
      <c r="AB89" s="323" t="s">
        <v>1236</v>
      </c>
      <c r="AC89" s="323" t="s">
        <v>1191</v>
      </c>
      <c r="AD89" s="323">
        <v>4000</v>
      </c>
      <c r="AE89" s="323">
        <v>473227</v>
      </c>
      <c r="AF89" s="323">
        <v>473227</v>
      </c>
      <c r="AG89" s="323">
        <v>0</v>
      </c>
      <c r="AH89" s="323">
        <v>0</v>
      </c>
      <c r="AI89" s="323" t="s">
        <v>1192</v>
      </c>
      <c r="AJ89" s="323" t="b">
        <v>1</v>
      </c>
      <c r="AK89" s="310" t="b">
        <f t="shared" si="7"/>
        <v>1</v>
      </c>
    </row>
    <row r="90" spans="1:37" s="310" customFormat="1" ht="24">
      <c r="B90" s="311" t="s">
        <v>764</v>
      </c>
      <c r="C90" s="312" t="s">
        <v>765</v>
      </c>
      <c r="D90" s="312" t="s">
        <v>766</v>
      </c>
      <c r="E90" s="318" t="s">
        <v>603</v>
      </c>
      <c r="F90" s="312"/>
      <c r="G90" s="312"/>
      <c r="H90" s="367">
        <f t="shared" si="4"/>
        <v>0</v>
      </c>
      <c r="I90" s="326">
        <f>+VLOOKUP(B90,S$10:AD192,12,0)</f>
        <v>3000</v>
      </c>
      <c r="J90" s="331">
        <v>510249</v>
      </c>
      <c r="K90" s="331">
        <v>510249</v>
      </c>
      <c r="L90" s="331">
        <v>0</v>
      </c>
      <c r="M90" s="331">
        <f t="shared" si="5"/>
        <v>510249</v>
      </c>
      <c r="N90" s="331">
        <v>510249</v>
      </c>
      <c r="O90" s="331">
        <v>0</v>
      </c>
      <c r="P90" s="331">
        <v>510249</v>
      </c>
      <c r="Q90" s="340">
        <f t="shared" si="6"/>
        <v>1</v>
      </c>
      <c r="S90" s="323" t="s">
        <v>764</v>
      </c>
      <c r="T90" s="323" t="s">
        <v>1469</v>
      </c>
      <c r="U90" s="323" t="s">
        <v>603</v>
      </c>
      <c r="V90" s="323" t="s">
        <v>1470</v>
      </c>
      <c r="W90" s="323" t="s">
        <v>1186</v>
      </c>
      <c r="X90" s="323" t="s">
        <v>1187</v>
      </c>
      <c r="Y90" s="323" t="s">
        <v>1710</v>
      </c>
      <c r="Z90" s="323" t="s">
        <v>1188</v>
      </c>
      <c r="AA90" s="323" t="s">
        <v>1189</v>
      </c>
      <c r="AB90" s="323" t="s">
        <v>1190</v>
      </c>
      <c r="AC90" s="323" t="s">
        <v>1191</v>
      </c>
      <c r="AD90" s="323">
        <v>3000</v>
      </c>
      <c r="AE90" s="323">
        <v>510249</v>
      </c>
      <c r="AF90" s="323">
        <v>510249</v>
      </c>
      <c r="AG90" s="323">
        <v>0</v>
      </c>
      <c r="AH90" s="323">
        <v>0</v>
      </c>
      <c r="AI90" s="323" t="s">
        <v>1192</v>
      </c>
      <c r="AJ90" s="323" t="b">
        <v>1</v>
      </c>
      <c r="AK90" s="310" t="b">
        <f t="shared" si="7"/>
        <v>1</v>
      </c>
    </row>
    <row r="91" spans="1:37" s="310" customFormat="1" ht="60">
      <c r="B91" s="311" t="s">
        <v>767</v>
      </c>
      <c r="C91" s="312" t="s">
        <v>768</v>
      </c>
      <c r="D91" s="312" t="s">
        <v>769</v>
      </c>
      <c r="E91" s="318" t="s">
        <v>770</v>
      </c>
      <c r="F91" s="312"/>
      <c r="G91" s="312"/>
      <c r="H91" s="367">
        <f t="shared" si="4"/>
        <v>0</v>
      </c>
      <c r="I91" s="326">
        <f>+VLOOKUP(B91,S$10:AD192,12,0)</f>
        <v>4000</v>
      </c>
      <c r="J91" s="331">
        <v>431546</v>
      </c>
      <c r="K91" s="331">
        <v>431546</v>
      </c>
      <c r="L91" s="331">
        <v>0</v>
      </c>
      <c r="M91" s="331">
        <f t="shared" si="5"/>
        <v>431546</v>
      </c>
      <c r="N91" s="331">
        <v>431546</v>
      </c>
      <c r="O91" s="331">
        <v>0</v>
      </c>
      <c r="P91" s="331">
        <v>431546</v>
      </c>
      <c r="Q91" s="340">
        <f t="shared" si="6"/>
        <v>1</v>
      </c>
      <c r="S91" s="323" t="s">
        <v>767</v>
      </c>
      <c r="T91" s="323" t="s">
        <v>1471</v>
      </c>
      <c r="U91" s="323" t="s">
        <v>770</v>
      </c>
      <c r="V91" s="323" t="s">
        <v>1472</v>
      </c>
      <c r="W91" s="323" t="s">
        <v>1186</v>
      </c>
      <c r="X91" s="323" t="s">
        <v>1424</v>
      </c>
      <c r="Y91" s="323" t="s">
        <v>1737</v>
      </c>
      <c r="Z91" s="323" t="s">
        <v>1425</v>
      </c>
      <c r="AA91" s="323" t="s">
        <v>1271</v>
      </c>
      <c r="AB91" s="323" t="s">
        <v>1426</v>
      </c>
      <c r="AC91" s="323" t="s">
        <v>1191</v>
      </c>
      <c r="AD91" s="323">
        <v>4000</v>
      </c>
      <c r="AE91" s="323">
        <v>431546</v>
      </c>
      <c r="AF91" s="323">
        <v>431546</v>
      </c>
      <c r="AG91" s="323">
        <v>0</v>
      </c>
      <c r="AH91" s="323">
        <v>0</v>
      </c>
      <c r="AI91" s="323" t="s">
        <v>1192</v>
      </c>
      <c r="AJ91" s="323" t="b">
        <v>1</v>
      </c>
      <c r="AK91" s="310" t="b">
        <f t="shared" si="7"/>
        <v>1</v>
      </c>
    </row>
    <row r="92" spans="1:37" s="310" customFormat="1" ht="24">
      <c r="B92" s="311" t="s">
        <v>771</v>
      </c>
      <c r="C92" s="312" t="s">
        <v>772</v>
      </c>
      <c r="D92" s="312" t="s">
        <v>773</v>
      </c>
      <c r="E92" s="318" t="s">
        <v>774</v>
      </c>
      <c r="F92" s="312"/>
      <c r="G92" s="312"/>
      <c r="H92" s="367">
        <f t="shared" si="4"/>
        <v>0</v>
      </c>
      <c r="I92" s="326">
        <f>+VLOOKUP(B92,S$10:AD192,12,0)</f>
        <v>6000</v>
      </c>
      <c r="J92" s="331">
        <v>499676</v>
      </c>
      <c r="K92" s="331">
        <v>499676</v>
      </c>
      <c r="L92" s="331">
        <v>0</v>
      </c>
      <c r="M92" s="331">
        <f t="shared" si="5"/>
        <v>499675.49</v>
      </c>
      <c r="N92" s="331">
        <v>499675.49</v>
      </c>
      <c r="O92" s="331">
        <v>0</v>
      </c>
      <c r="P92" s="331">
        <v>499675.49</v>
      </c>
      <c r="Q92" s="340">
        <f t="shared" si="6"/>
        <v>0.99999897933861137</v>
      </c>
      <c r="S92" s="323" t="s">
        <v>771</v>
      </c>
      <c r="T92" s="323" t="s">
        <v>1473</v>
      </c>
      <c r="U92" s="323" t="s">
        <v>774</v>
      </c>
      <c r="V92" s="323" t="s">
        <v>1474</v>
      </c>
      <c r="W92" s="323" t="s">
        <v>1196</v>
      </c>
      <c r="X92" s="323" t="s">
        <v>1212</v>
      </c>
      <c r="Y92" s="323" t="s">
        <v>1713</v>
      </c>
      <c r="Z92" s="323" t="s">
        <v>1213</v>
      </c>
      <c r="AA92" s="323" t="s">
        <v>1214</v>
      </c>
      <c r="AB92" s="323" t="s">
        <v>1200</v>
      </c>
      <c r="AC92" s="323" t="s">
        <v>1191</v>
      </c>
      <c r="AD92" s="323">
        <v>6000</v>
      </c>
      <c r="AE92" s="323">
        <v>499676</v>
      </c>
      <c r="AF92" s="323">
        <v>499675.49</v>
      </c>
      <c r="AG92" s="323">
        <v>0</v>
      </c>
      <c r="AH92" s="323">
        <v>0</v>
      </c>
      <c r="AI92" s="323" t="s">
        <v>1192</v>
      </c>
      <c r="AJ92" s="323" t="b">
        <v>1</v>
      </c>
      <c r="AK92" s="310" t="b">
        <f t="shared" si="7"/>
        <v>1</v>
      </c>
    </row>
    <row r="93" spans="1:37" s="310" customFormat="1" ht="36">
      <c r="A93" s="314"/>
      <c r="B93" s="311" t="s">
        <v>775</v>
      </c>
      <c r="C93" s="312" t="s">
        <v>776</v>
      </c>
      <c r="D93" s="312" t="s">
        <v>777</v>
      </c>
      <c r="E93" s="318" t="s">
        <v>778</v>
      </c>
      <c r="F93" s="312"/>
      <c r="G93" s="312"/>
      <c r="H93" s="367">
        <f t="shared" si="4"/>
        <v>0</v>
      </c>
      <c r="I93" s="326">
        <f>+VLOOKUP(B93,S$10:AD192,12,0)</f>
        <v>3000</v>
      </c>
      <c r="J93" s="331">
        <v>690439</v>
      </c>
      <c r="K93" s="331">
        <v>690439</v>
      </c>
      <c r="L93" s="331">
        <v>0</v>
      </c>
      <c r="M93" s="331">
        <f t="shared" si="5"/>
        <v>690439</v>
      </c>
      <c r="N93" s="331">
        <v>690439</v>
      </c>
      <c r="O93" s="331">
        <v>0</v>
      </c>
      <c r="P93" s="331">
        <v>690439</v>
      </c>
      <c r="Q93" s="340">
        <f t="shared" si="6"/>
        <v>1</v>
      </c>
      <c r="R93" s="314"/>
      <c r="S93" s="323" t="s">
        <v>775</v>
      </c>
      <c r="T93" s="323" t="s">
        <v>1475</v>
      </c>
      <c r="U93" s="323" t="s">
        <v>778</v>
      </c>
      <c r="V93" s="323" t="s">
        <v>1476</v>
      </c>
      <c r="W93" s="323" t="s">
        <v>1186</v>
      </c>
      <c r="X93" s="323" t="s">
        <v>1187</v>
      </c>
      <c r="Y93" s="323" t="s">
        <v>1710</v>
      </c>
      <c r="Z93" s="323" t="s">
        <v>1188</v>
      </c>
      <c r="AA93" s="323" t="s">
        <v>1189</v>
      </c>
      <c r="AB93" s="323" t="s">
        <v>1190</v>
      </c>
      <c r="AC93" s="323" t="s">
        <v>1191</v>
      </c>
      <c r="AD93" s="323">
        <v>3000</v>
      </c>
      <c r="AE93" s="323">
        <v>690439</v>
      </c>
      <c r="AF93" s="323">
        <v>690439</v>
      </c>
      <c r="AG93" s="323">
        <v>0</v>
      </c>
      <c r="AH93" s="323">
        <v>0</v>
      </c>
      <c r="AI93" s="323" t="s">
        <v>1192</v>
      </c>
      <c r="AJ93" s="323" t="b">
        <v>1</v>
      </c>
      <c r="AK93" s="310" t="b">
        <f t="shared" si="7"/>
        <v>1</v>
      </c>
    </row>
    <row r="94" spans="1:37" s="310" customFormat="1" ht="96">
      <c r="B94" s="311" t="s">
        <v>779</v>
      </c>
      <c r="C94" s="312" t="s">
        <v>780</v>
      </c>
      <c r="D94" s="312" t="s">
        <v>781</v>
      </c>
      <c r="E94" s="318" t="s">
        <v>782</v>
      </c>
      <c r="F94" s="312"/>
      <c r="G94" s="312"/>
      <c r="H94" s="367">
        <f t="shared" si="4"/>
        <v>0</v>
      </c>
      <c r="I94" s="326">
        <f>+VLOOKUP(B94,S$10:AD192,12,0)</f>
        <v>6000</v>
      </c>
      <c r="J94" s="331">
        <v>409612</v>
      </c>
      <c r="K94" s="331">
        <v>409612</v>
      </c>
      <c r="L94" s="331">
        <v>0</v>
      </c>
      <c r="M94" s="331">
        <f t="shared" si="5"/>
        <v>409529.73</v>
      </c>
      <c r="N94" s="331">
        <v>409529.73</v>
      </c>
      <c r="O94" s="331">
        <v>0</v>
      </c>
      <c r="P94" s="331">
        <v>409529.73</v>
      </c>
      <c r="Q94" s="340">
        <f t="shared" si="6"/>
        <v>0.999799151392049</v>
      </c>
      <c r="S94" s="323" t="s">
        <v>779</v>
      </c>
      <c r="T94" s="323" t="s">
        <v>1477</v>
      </c>
      <c r="U94" s="323" t="s">
        <v>782</v>
      </c>
      <c r="V94" s="323" t="s">
        <v>1478</v>
      </c>
      <c r="W94" s="323" t="s">
        <v>1196</v>
      </c>
      <c r="X94" s="323" t="s">
        <v>1359</v>
      </c>
      <c r="Y94" s="323" t="s">
        <v>1730</v>
      </c>
      <c r="Z94" s="323" t="s">
        <v>1360</v>
      </c>
      <c r="AA94" s="323" t="s">
        <v>1248</v>
      </c>
      <c r="AB94" s="323" t="s">
        <v>1200</v>
      </c>
      <c r="AC94" s="323" t="s">
        <v>1191</v>
      </c>
      <c r="AD94" s="323">
        <v>6000</v>
      </c>
      <c r="AE94" s="323">
        <v>409612</v>
      </c>
      <c r="AF94" s="323">
        <v>409529.73</v>
      </c>
      <c r="AG94" s="323">
        <v>0</v>
      </c>
      <c r="AH94" s="323">
        <v>0</v>
      </c>
      <c r="AI94" s="323" t="s">
        <v>1192</v>
      </c>
      <c r="AJ94" s="323" t="b">
        <v>1</v>
      </c>
      <c r="AK94" s="310" t="b">
        <f t="shared" si="7"/>
        <v>1</v>
      </c>
    </row>
    <row r="95" spans="1:37" s="310" customFormat="1" ht="84">
      <c r="B95" s="311" t="s">
        <v>783</v>
      </c>
      <c r="C95" s="312" t="s">
        <v>784</v>
      </c>
      <c r="D95" s="312" t="s">
        <v>785</v>
      </c>
      <c r="E95" s="318" t="s">
        <v>786</v>
      </c>
      <c r="F95" s="312"/>
      <c r="G95" s="312"/>
      <c r="H95" s="367">
        <f t="shared" si="4"/>
        <v>0</v>
      </c>
      <c r="I95" s="326">
        <f>+VLOOKUP(B95,S$10:AD192,12,0)</f>
        <v>4000</v>
      </c>
      <c r="J95" s="331">
        <v>525602</v>
      </c>
      <c r="K95" s="331">
        <v>525602</v>
      </c>
      <c r="L95" s="331">
        <v>0</v>
      </c>
      <c r="M95" s="331">
        <f t="shared" si="5"/>
        <v>524410.77</v>
      </c>
      <c r="N95" s="331">
        <v>524410.77</v>
      </c>
      <c r="O95" s="331">
        <v>0</v>
      </c>
      <c r="P95" s="331">
        <v>524410.77</v>
      </c>
      <c r="Q95" s="340">
        <f t="shared" si="6"/>
        <v>0.99773358929380029</v>
      </c>
      <c r="S95" s="323" t="s">
        <v>783</v>
      </c>
      <c r="T95" s="323" t="s">
        <v>1479</v>
      </c>
      <c r="U95" s="323" t="s">
        <v>1480</v>
      </c>
      <c r="V95" s="323" t="s">
        <v>1481</v>
      </c>
      <c r="W95" s="323" t="s">
        <v>1196</v>
      </c>
      <c r="X95" s="323" t="s">
        <v>1350</v>
      </c>
      <c r="Y95" s="323" t="s">
        <v>1729</v>
      </c>
      <c r="Z95" s="323" t="s">
        <v>1351</v>
      </c>
      <c r="AA95" s="323" t="s">
        <v>1352</v>
      </c>
      <c r="AB95" s="323" t="s">
        <v>1200</v>
      </c>
      <c r="AC95" s="323" t="s">
        <v>1191</v>
      </c>
      <c r="AD95" s="323">
        <v>4000</v>
      </c>
      <c r="AE95" s="323">
        <v>525602</v>
      </c>
      <c r="AF95" s="323">
        <v>524410.77</v>
      </c>
      <c r="AG95" s="323">
        <v>0</v>
      </c>
      <c r="AH95" s="323">
        <v>0</v>
      </c>
      <c r="AI95" s="323" t="s">
        <v>1192</v>
      </c>
      <c r="AJ95" s="323" t="b">
        <v>1</v>
      </c>
      <c r="AK95" s="310" t="b">
        <f t="shared" si="7"/>
        <v>1</v>
      </c>
    </row>
    <row r="96" spans="1:37" s="310" customFormat="1">
      <c r="B96" s="311" t="s">
        <v>787</v>
      </c>
      <c r="C96" s="312" t="s">
        <v>788</v>
      </c>
      <c r="D96" s="312" t="s">
        <v>789</v>
      </c>
      <c r="E96" s="318" t="s">
        <v>790</v>
      </c>
      <c r="F96" s="312"/>
      <c r="G96" s="312"/>
      <c r="H96" s="367">
        <f t="shared" si="4"/>
        <v>0</v>
      </c>
      <c r="I96" s="326">
        <f>+VLOOKUP(B96,S$10:AD192,12,0)</f>
        <v>4000</v>
      </c>
      <c r="J96" s="331">
        <v>537127</v>
      </c>
      <c r="K96" s="331">
        <v>537127</v>
      </c>
      <c r="L96" s="331">
        <v>0</v>
      </c>
      <c r="M96" s="331">
        <f t="shared" si="5"/>
        <v>537127</v>
      </c>
      <c r="N96" s="331">
        <v>537127</v>
      </c>
      <c r="O96" s="331">
        <v>0</v>
      </c>
      <c r="P96" s="331">
        <v>537127</v>
      </c>
      <c r="Q96" s="340">
        <f t="shared" si="6"/>
        <v>1</v>
      </c>
      <c r="S96" s="323" t="s">
        <v>787</v>
      </c>
      <c r="T96" s="323" t="s">
        <v>1482</v>
      </c>
      <c r="U96" s="323" t="s">
        <v>790</v>
      </c>
      <c r="V96" s="323" t="s">
        <v>1483</v>
      </c>
      <c r="W96" s="323" t="s">
        <v>1186</v>
      </c>
      <c r="X96" s="323" t="s">
        <v>1484</v>
      </c>
      <c r="Y96" s="323" t="s">
        <v>1741</v>
      </c>
      <c r="Z96" s="323" t="s">
        <v>1188</v>
      </c>
      <c r="AA96" s="323" t="s">
        <v>1189</v>
      </c>
      <c r="AB96" s="323" t="s">
        <v>1236</v>
      </c>
      <c r="AC96" s="323" t="s">
        <v>1191</v>
      </c>
      <c r="AD96" s="323">
        <v>4000</v>
      </c>
      <c r="AE96" s="323">
        <v>537127</v>
      </c>
      <c r="AF96" s="323">
        <v>537127</v>
      </c>
      <c r="AG96" s="323">
        <v>0</v>
      </c>
      <c r="AH96" s="323">
        <v>0</v>
      </c>
      <c r="AI96" s="323" t="s">
        <v>1192</v>
      </c>
      <c r="AJ96" s="323" t="b">
        <v>1</v>
      </c>
      <c r="AK96" s="310" t="b">
        <f t="shared" si="7"/>
        <v>1</v>
      </c>
    </row>
    <row r="97" spans="2:37" s="310" customFormat="1" ht="36">
      <c r="B97" s="311" t="s">
        <v>791</v>
      </c>
      <c r="C97" s="312" t="s">
        <v>792</v>
      </c>
      <c r="D97" s="312" t="s">
        <v>793</v>
      </c>
      <c r="E97" s="318" t="s">
        <v>794</v>
      </c>
      <c r="F97" s="312"/>
      <c r="G97" s="312"/>
      <c r="H97" s="367">
        <f t="shared" si="4"/>
        <v>0</v>
      </c>
      <c r="I97" s="326">
        <f>+VLOOKUP(B97,S$10:AD192,12,0)</f>
        <v>4000</v>
      </c>
      <c r="J97" s="331">
        <v>534149</v>
      </c>
      <c r="K97" s="331">
        <v>534149</v>
      </c>
      <c r="L97" s="331">
        <v>0</v>
      </c>
      <c r="M97" s="331">
        <f t="shared" si="5"/>
        <v>534149</v>
      </c>
      <c r="N97" s="331">
        <v>534149</v>
      </c>
      <c r="O97" s="331">
        <v>0</v>
      </c>
      <c r="P97" s="331">
        <v>534149</v>
      </c>
      <c r="Q97" s="340">
        <f t="shared" si="6"/>
        <v>1</v>
      </c>
      <c r="S97" s="323" t="s">
        <v>791</v>
      </c>
      <c r="T97" s="323" t="s">
        <v>1485</v>
      </c>
      <c r="U97" s="323" t="s">
        <v>794</v>
      </c>
      <c r="V97" s="323" t="s">
        <v>1486</v>
      </c>
      <c r="W97" s="323" t="s">
        <v>1186</v>
      </c>
      <c r="X97" s="323" t="s">
        <v>1487</v>
      </c>
      <c r="Y97" s="323" t="s">
        <v>1742</v>
      </c>
      <c r="Z97" s="323" t="s">
        <v>1488</v>
      </c>
      <c r="AA97" s="323" t="s">
        <v>1394</v>
      </c>
      <c r="AB97" s="323" t="s">
        <v>1291</v>
      </c>
      <c r="AC97" s="323" t="s">
        <v>1191</v>
      </c>
      <c r="AD97" s="323">
        <v>4000</v>
      </c>
      <c r="AE97" s="323">
        <v>534149</v>
      </c>
      <c r="AF97" s="323">
        <v>534149</v>
      </c>
      <c r="AG97" s="323">
        <v>0</v>
      </c>
      <c r="AH97" s="323">
        <v>0</v>
      </c>
      <c r="AI97" s="323" t="s">
        <v>1192</v>
      </c>
      <c r="AJ97" s="323" t="b">
        <v>1</v>
      </c>
      <c r="AK97" s="310" t="b">
        <f t="shared" si="7"/>
        <v>1</v>
      </c>
    </row>
    <row r="98" spans="2:37" s="310" customFormat="1" ht="72">
      <c r="B98" s="311" t="s">
        <v>795</v>
      </c>
      <c r="C98" s="312" t="s">
        <v>796</v>
      </c>
      <c r="D98" s="312" t="s">
        <v>797</v>
      </c>
      <c r="E98" s="318" t="s">
        <v>798</v>
      </c>
      <c r="F98" s="312"/>
      <c r="G98" s="312"/>
      <c r="H98" s="367">
        <f t="shared" si="4"/>
        <v>0</v>
      </c>
      <c r="I98" s="326">
        <f>+VLOOKUP(B98,S$10:AD192,12,0)</f>
        <v>4000</v>
      </c>
      <c r="J98" s="331">
        <v>558678</v>
      </c>
      <c r="K98" s="331">
        <v>558678</v>
      </c>
      <c r="L98" s="331">
        <v>0</v>
      </c>
      <c r="M98" s="331">
        <f t="shared" si="5"/>
        <v>558590.38</v>
      </c>
      <c r="N98" s="331">
        <v>558590.38</v>
      </c>
      <c r="O98" s="331">
        <v>0</v>
      </c>
      <c r="P98" s="331">
        <v>558590.38</v>
      </c>
      <c r="Q98" s="340">
        <f t="shared" si="6"/>
        <v>0.99984316547277685</v>
      </c>
      <c r="S98" s="323" t="s">
        <v>795</v>
      </c>
      <c r="T98" s="323" t="s">
        <v>1489</v>
      </c>
      <c r="U98" s="323" t="s">
        <v>798</v>
      </c>
      <c r="V98" s="323" t="s">
        <v>1490</v>
      </c>
      <c r="W98" s="323" t="s">
        <v>1196</v>
      </c>
      <c r="X98" s="323" t="s">
        <v>1491</v>
      </c>
      <c r="Y98" s="323" t="s">
        <v>1743</v>
      </c>
      <c r="Z98" s="323" t="s">
        <v>1492</v>
      </c>
      <c r="AA98" s="323" t="s">
        <v>1280</v>
      </c>
      <c r="AB98" s="323" t="s">
        <v>1200</v>
      </c>
      <c r="AC98" s="323" t="s">
        <v>1191</v>
      </c>
      <c r="AD98" s="323">
        <v>4000</v>
      </c>
      <c r="AE98" s="323">
        <v>558678</v>
      </c>
      <c r="AF98" s="323">
        <v>558590.38</v>
      </c>
      <c r="AG98" s="323">
        <v>0</v>
      </c>
      <c r="AH98" s="323">
        <v>0</v>
      </c>
      <c r="AI98" s="323" t="s">
        <v>1192</v>
      </c>
      <c r="AJ98" s="323" t="b">
        <v>1</v>
      </c>
      <c r="AK98" s="310" t="b">
        <f t="shared" si="7"/>
        <v>1</v>
      </c>
    </row>
    <row r="99" spans="2:37" s="310" customFormat="1" ht="84">
      <c r="B99" s="311" t="s">
        <v>799</v>
      </c>
      <c r="C99" s="312" t="s">
        <v>800</v>
      </c>
      <c r="D99" s="312" t="s">
        <v>801</v>
      </c>
      <c r="E99" s="318" t="s">
        <v>802</v>
      </c>
      <c r="F99" s="312"/>
      <c r="G99" s="312"/>
      <c r="H99" s="367">
        <f t="shared" si="4"/>
        <v>0</v>
      </c>
      <c r="I99" s="326">
        <f>+VLOOKUP(B99,S$10:AD192,12,0)</f>
        <v>4000</v>
      </c>
      <c r="J99" s="331">
        <v>553565</v>
      </c>
      <c r="K99" s="331">
        <v>553565</v>
      </c>
      <c r="L99" s="331">
        <v>0</v>
      </c>
      <c r="M99" s="331">
        <f t="shared" si="5"/>
        <v>553565</v>
      </c>
      <c r="N99" s="331">
        <v>553565</v>
      </c>
      <c r="O99" s="331">
        <v>0</v>
      </c>
      <c r="P99" s="331">
        <v>553565</v>
      </c>
      <c r="Q99" s="340">
        <f t="shared" si="6"/>
        <v>1</v>
      </c>
      <c r="S99" s="323" t="s">
        <v>799</v>
      </c>
      <c r="T99" s="323" t="s">
        <v>1493</v>
      </c>
      <c r="U99" s="323" t="s">
        <v>802</v>
      </c>
      <c r="V99" s="323" t="s">
        <v>1494</v>
      </c>
      <c r="W99" s="323" t="s">
        <v>1186</v>
      </c>
      <c r="X99" s="323" t="s">
        <v>1187</v>
      </c>
      <c r="Y99" s="323" t="s">
        <v>1710</v>
      </c>
      <c r="Z99" s="323" t="s">
        <v>1188</v>
      </c>
      <c r="AA99" s="323" t="s">
        <v>1189</v>
      </c>
      <c r="AB99" s="323" t="s">
        <v>1380</v>
      </c>
      <c r="AC99" s="323" t="s">
        <v>1191</v>
      </c>
      <c r="AD99" s="323">
        <v>4000</v>
      </c>
      <c r="AE99" s="323">
        <v>553565</v>
      </c>
      <c r="AF99" s="323">
        <v>553565</v>
      </c>
      <c r="AG99" s="323">
        <v>0</v>
      </c>
      <c r="AH99" s="323">
        <v>0</v>
      </c>
      <c r="AI99" s="323" t="s">
        <v>1192</v>
      </c>
      <c r="AJ99" s="323" t="b">
        <v>1</v>
      </c>
      <c r="AK99" s="310" t="b">
        <f t="shared" si="7"/>
        <v>1</v>
      </c>
    </row>
    <row r="100" spans="2:37" s="310" customFormat="1" ht="48">
      <c r="B100" s="311" t="s">
        <v>803</v>
      </c>
      <c r="C100" s="312" t="s">
        <v>804</v>
      </c>
      <c r="D100" s="312" t="s">
        <v>805</v>
      </c>
      <c r="E100" s="318" t="s">
        <v>806</v>
      </c>
      <c r="F100" s="312"/>
      <c r="G100" s="312"/>
      <c r="H100" s="367">
        <f t="shared" si="4"/>
        <v>0</v>
      </c>
      <c r="I100" s="326">
        <f>+VLOOKUP(B100,S$10:AD192,12,0)</f>
        <v>3000</v>
      </c>
      <c r="J100" s="331">
        <v>463339</v>
      </c>
      <c r="K100" s="331">
        <v>463339</v>
      </c>
      <c r="L100" s="331">
        <v>0</v>
      </c>
      <c r="M100" s="331">
        <f t="shared" si="5"/>
        <v>463339</v>
      </c>
      <c r="N100" s="331">
        <v>463339</v>
      </c>
      <c r="O100" s="331">
        <v>0</v>
      </c>
      <c r="P100" s="331">
        <v>463339</v>
      </c>
      <c r="Q100" s="340">
        <f t="shared" si="6"/>
        <v>1</v>
      </c>
      <c r="S100" s="323" t="s">
        <v>803</v>
      </c>
      <c r="T100" s="323" t="s">
        <v>1495</v>
      </c>
      <c r="U100" s="323" t="s">
        <v>806</v>
      </c>
      <c r="V100" s="323" t="s">
        <v>1744</v>
      </c>
      <c r="W100" s="323" t="s">
        <v>1186</v>
      </c>
      <c r="X100" s="323" t="s">
        <v>1187</v>
      </c>
      <c r="Y100" s="323" t="s">
        <v>1710</v>
      </c>
      <c r="Z100" s="323" t="s">
        <v>1188</v>
      </c>
      <c r="AA100" s="323" t="s">
        <v>1189</v>
      </c>
      <c r="AB100" s="323" t="s">
        <v>1190</v>
      </c>
      <c r="AC100" s="323" t="s">
        <v>1191</v>
      </c>
      <c r="AD100" s="323">
        <v>3000</v>
      </c>
      <c r="AE100" s="323">
        <v>463339</v>
      </c>
      <c r="AF100" s="323">
        <v>463339</v>
      </c>
      <c r="AG100" s="323">
        <v>0</v>
      </c>
      <c r="AH100" s="323">
        <v>0</v>
      </c>
      <c r="AI100" s="323" t="s">
        <v>1192</v>
      </c>
      <c r="AJ100" s="323" t="b">
        <v>1</v>
      </c>
      <c r="AK100" s="310" t="b">
        <f t="shared" si="7"/>
        <v>1</v>
      </c>
    </row>
    <row r="101" spans="2:37" s="310" customFormat="1" ht="24">
      <c r="B101" s="311" t="s">
        <v>807</v>
      </c>
      <c r="C101" s="312" t="s">
        <v>808</v>
      </c>
      <c r="D101" s="312" t="s">
        <v>809</v>
      </c>
      <c r="E101" s="318" t="s">
        <v>810</v>
      </c>
      <c r="F101" s="312"/>
      <c r="G101" s="312"/>
      <c r="H101" s="367">
        <f t="shared" si="4"/>
        <v>0</v>
      </c>
      <c r="I101" s="326">
        <f>+VLOOKUP(B101,S$10:AD192,12,0)</f>
        <v>6000</v>
      </c>
      <c r="J101" s="331">
        <v>629445</v>
      </c>
      <c r="K101" s="331">
        <v>629445</v>
      </c>
      <c r="L101" s="331">
        <v>0</v>
      </c>
      <c r="M101" s="331">
        <f t="shared" si="5"/>
        <v>629445</v>
      </c>
      <c r="N101" s="331">
        <v>629445</v>
      </c>
      <c r="O101" s="331">
        <v>0</v>
      </c>
      <c r="P101" s="331">
        <v>629445</v>
      </c>
      <c r="Q101" s="340">
        <f t="shared" si="6"/>
        <v>1</v>
      </c>
      <c r="S101" s="323" t="s">
        <v>807</v>
      </c>
      <c r="T101" s="323" t="s">
        <v>1496</v>
      </c>
      <c r="U101" s="323" t="s">
        <v>810</v>
      </c>
      <c r="V101" s="323" t="s">
        <v>1497</v>
      </c>
      <c r="W101" s="323" t="s">
        <v>1196</v>
      </c>
      <c r="X101" s="323" t="s">
        <v>1498</v>
      </c>
      <c r="Y101" s="323" t="s">
        <v>1745</v>
      </c>
      <c r="Z101" s="323" t="s">
        <v>1499</v>
      </c>
      <c r="AA101" s="323" t="s">
        <v>1500</v>
      </c>
      <c r="AB101" s="323" t="s">
        <v>1261</v>
      </c>
      <c r="AC101" s="323" t="s">
        <v>1191</v>
      </c>
      <c r="AD101" s="323">
        <v>6000</v>
      </c>
      <c r="AE101" s="323">
        <v>629445</v>
      </c>
      <c r="AF101" s="323">
        <v>629445</v>
      </c>
      <c r="AG101" s="323">
        <v>0</v>
      </c>
      <c r="AH101" s="323">
        <v>0</v>
      </c>
      <c r="AI101" s="323" t="s">
        <v>1192</v>
      </c>
      <c r="AJ101" s="323" t="b">
        <v>1</v>
      </c>
      <c r="AK101" s="310" t="b">
        <f t="shared" si="7"/>
        <v>1</v>
      </c>
    </row>
    <row r="102" spans="2:37" s="310" customFormat="1" ht="24">
      <c r="B102" s="311" t="s">
        <v>811</v>
      </c>
      <c r="C102" s="312" t="s">
        <v>812</v>
      </c>
      <c r="D102" s="312" t="s">
        <v>813</v>
      </c>
      <c r="E102" s="318" t="s">
        <v>814</v>
      </c>
      <c r="F102" s="312"/>
      <c r="G102" s="312"/>
      <c r="H102" s="367">
        <f t="shared" si="4"/>
        <v>0.99984358167191323</v>
      </c>
      <c r="I102" s="326">
        <f>+VLOOKUP(B102,S$10:AD192,12,0)</f>
        <v>6000</v>
      </c>
      <c r="J102" s="331">
        <v>428850</v>
      </c>
      <c r="K102" s="331">
        <v>428850</v>
      </c>
      <c r="L102" s="331">
        <v>428782.92</v>
      </c>
      <c r="M102" s="331">
        <f t="shared" si="5"/>
        <v>0</v>
      </c>
      <c r="N102" s="331">
        <v>428782.92</v>
      </c>
      <c r="O102" s="331">
        <v>428782.92</v>
      </c>
      <c r="P102" s="331">
        <v>428782.92</v>
      </c>
      <c r="Q102" s="340">
        <f t="shared" si="6"/>
        <v>0.99984358167191323</v>
      </c>
      <c r="S102" s="323" t="s">
        <v>811</v>
      </c>
      <c r="T102" s="323" t="s">
        <v>1501</v>
      </c>
      <c r="U102" s="323" t="s">
        <v>814</v>
      </c>
      <c r="V102" s="323" t="s">
        <v>1502</v>
      </c>
      <c r="W102" s="323" t="s">
        <v>1196</v>
      </c>
      <c r="X102" s="323" t="s">
        <v>1491</v>
      </c>
      <c r="Y102" s="323" t="s">
        <v>1743</v>
      </c>
      <c r="Z102" s="323" t="s">
        <v>1503</v>
      </c>
      <c r="AA102" s="323" t="s">
        <v>1280</v>
      </c>
      <c r="AB102" s="323" t="s">
        <v>1200</v>
      </c>
      <c r="AC102" s="323" t="s">
        <v>1191</v>
      </c>
      <c r="AD102" s="323">
        <v>6000</v>
      </c>
      <c r="AE102" s="323">
        <v>428850</v>
      </c>
      <c r="AF102" s="323">
        <v>428782.92</v>
      </c>
      <c r="AG102" s="323">
        <v>0</v>
      </c>
      <c r="AH102" s="323">
        <v>0</v>
      </c>
      <c r="AI102" s="323" t="s">
        <v>1192</v>
      </c>
      <c r="AJ102" s="323" t="b">
        <v>1</v>
      </c>
      <c r="AK102" s="310" t="b">
        <f t="shared" si="7"/>
        <v>1</v>
      </c>
    </row>
    <row r="103" spans="2:37" s="310" customFormat="1">
      <c r="B103" s="311" t="s">
        <v>815</v>
      </c>
      <c r="C103" s="312" t="s">
        <v>816</v>
      </c>
      <c r="D103" s="312" t="s">
        <v>817</v>
      </c>
      <c r="E103" s="318" t="s">
        <v>703</v>
      </c>
      <c r="F103" s="312"/>
      <c r="G103" s="312"/>
      <c r="H103" s="367">
        <f t="shared" si="4"/>
        <v>0</v>
      </c>
      <c r="I103" s="326">
        <f>+VLOOKUP(B103,S$10:AD192,12,0)</f>
        <v>3000</v>
      </c>
      <c r="J103" s="331">
        <v>491711</v>
      </c>
      <c r="K103" s="331">
        <v>491711</v>
      </c>
      <c r="L103" s="331">
        <v>0</v>
      </c>
      <c r="M103" s="331">
        <f t="shared" si="5"/>
        <v>491711</v>
      </c>
      <c r="N103" s="331">
        <v>491711</v>
      </c>
      <c r="O103" s="331">
        <v>0</v>
      </c>
      <c r="P103" s="331">
        <v>491711</v>
      </c>
      <c r="Q103" s="340">
        <f t="shared" si="6"/>
        <v>1</v>
      </c>
      <c r="S103" s="323" t="s">
        <v>815</v>
      </c>
      <c r="T103" s="323" t="s">
        <v>1504</v>
      </c>
      <c r="U103" s="323" t="s">
        <v>703</v>
      </c>
      <c r="V103" s="323" t="s">
        <v>1505</v>
      </c>
      <c r="W103" s="323" t="s">
        <v>1186</v>
      </c>
      <c r="X103" s="323" t="s">
        <v>1187</v>
      </c>
      <c r="Y103" s="323" t="s">
        <v>1710</v>
      </c>
      <c r="Z103" s="323" t="s">
        <v>1188</v>
      </c>
      <c r="AA103" s="323" t="s">
        <v>1189</v>
      </c>
      <c r="AB103" s="323" t="s">
        <v>1190</v>
      </c>
      <c r="AC103" s="323" t="s">
        <v>1191</v>
      </c>
      <c r="AD103" s="323">
        <v>3000</v>
      </c>
      <c r="AE103" s="323">
        <v>491711</v>
      </c>
      <c r="AF103" s="323">
        <v>491711</v>
      </c>
      <c r="AG103" s="323">
        <v>0</v>
      </c>
      <c r="AH103" s="323">
        <v>0</v>
      </c>
      <c r="AI103" s="323" t="s">
        <v>1192</v>
      </c>
      <c r="AJ103" s="323" t="b">
        <v>1</v>
      </c>
      <c r="AK103" s="310" t="b">
        <f t="shared" si="7"/>
        <v>1</v>
      </c>
    </row>
    <row r="104" spans="2:37" s="310" customFormat="1" ht="36">
      <c r="B104" s="311" t="s">
        <v>818</v>
      </c>
      <c r="C104" s="312" t="s">
        <v>819</v>
      </c>
      <c r="D104" s="312" t="s">
        <v>820</v>
      </c>
      <c r="E104" s="318" t="s">
        <v>821</v>
      </c>
      <c r="F104" s="312"/>
      <c r="G104" s="312"/>
      <c r="H104" s="367">
        <f t="shared" si="4"/>
        <v>0</v>
      </c>
      <c r="I104" s="326">
        <f>+VLOOKUP(B104,S$10:AD192,12,0)</f>
        <v>6000</v>
      </c>
      <c r="J104" s="331">
        <v>398509</v>
      </c>
      <c r="K104" s="331">
        <v>398509</v>
      </c>
      <c r="L104" s="331">
        <v>0</v>
      </c>
      <c r="M104" s="331">
        <f t="shared" si="5"/>
        <v>398509</v>
      </c>
      <c r="N104" s="331">
        <v>398509</v>
      </c>
      <c r="O104" s="331">
        <v>0</v>
      </c>
      <c r="P104" s="331">
        <v>398509</v>
      </c>
      <c r="Q104" s="340">
        <f t="shared" si="6"/>
        <v>1</v>
      </c>
      <c r="S104" s="323" t="s">
        <v>818</v>
      </c>
      <c r="T104" s="323" t="s">
        <v>1506</v>
      </c>
      <c r="U104" s="323" t="s">
        <v>821</v>
      </c>
      <c r="V104" s="323" t="s">
        <v>1507</v>
      </c>
      <c r="W104" s="323" t="s">
        <v>1196</v>
      </c>
      <c r="X104" s="323" t="s">
        <v>1444</v>
      </c>
      <c r="Y104" s="323" t="s">
        <v>1739</v>
      </c>
      <c r="Z104" s="323" t="s">
        <v>1445</v>
      </c>
      <c r="AA104" s="323" t="s">
        <v>1446</v>
      </c>
      <c r="AB104" s="323" t="s">
        <v>1200</v>
      </c>
      <c r="AC104" s="323" t="s">
        <v>1191</v>
      </c>
      <c r="AD104" s="323">
        <v>6000</v>
      </c>
      <c r="AE104" s="323">
        <v>398509</v>
      </c>
      <c r="AF104" s="323">
        <v>398509</v>
      </c>
      <c r="AG104" s="323">
        <v>0</v>
      </c>
      <c r="AH104" s="323">
        <v>0</v>
      </c>
      <c r="AI104" s="323" t="s">
        <v>1192</v>
      </c>
      <c r="AJ104" s="323" t="b">
        <v>1</v>
      </c>
      <c r="AK104" s="310" t="b">
        <f t="shared" si="7"/>
        <v>1</v>
      </c>
    </row>
    <row r="105" spans="2:37" s="310" customFormat="1" ht="24">
      <c r="B105" s="311" t="s">
        <v>822</v>
      </c>
      <c r="C105" s="312" t="s">
        <v>823</v>
      </c>
      <c r="D105" s="312" t="s">
        <v>824</v>
      </c>
      <c r="E105" s="318" t="s">
        <v>825</v>
      </c>
      <c r="F105" s="312"/>
      <c r="G105" s="312"/>
      <c r="H105" s="367">
        <f t="shared" si="4"/>
        <v>0</v>
      </c>
      <c r="I105" s="326">
        <f>+VLOOKUP(B105,S$10:AD192,12,0)</f>
        <v>3000</v>
      </c>
      <c r="J105" s="331">
        <v>515581</v>
      </c>
      <c r="K105" s="331">
        <v>515581</v>
      </c>
      <c r="L105" s="331">
        <v>0</v>
      </c>
      <c r="M105" s="331">
        <f t="shared" si="5"/>
        <v>515581</v>
      </c>
      <c r="N105" s="331">
        <v>515581</v>
      </c>
      <c r="O105" s="331">
        <v>0</v>
      </c>
      <c r="P105" s="331">
        <v>515581</v>
      </c>
      <c r="Q105" s="340">
        <f t="shared" si="6"/>
        <v>1</v>
      </c>
      <c r="S105" s="323" t="s">
        <v>822</v>
      </c>
      <c r="T105" s="323" t="s">
        <v>1508</v>
      </c>
      <c r="U105" s="323" t="s">
        <v>825</v>
      </c>
      <c r="V105" s="323" t="s">
        <v>1509</v>
      </c>
      <c r="W105" s="323" t="s">
        <v>1186</v>
      </c>
      <c r="X105" s="323" t="s">
        <v>1187</v>
      </c>
      <c r="Y105" s="323" t="s">
        <v>1710</v>
      </c>
      <c r="Z105" s="323" t="s">
        <v>1188</v>
      </c>
      <c r="AA105" s="323" t="s">
        <v>1189</v>
      </c>
      <c r="AB105" s="323" t="s">
        <v>1190</v>
      </c>
      <c r="AC105" s="323" t="s">
        <v>1191</v>
      </c>
      <c r="AD105" s="323">
        <v>3000</v>
      </c>
      <c r="AE105" s="323">
        <v>515581</v>
      </c>
      <c r="AF105" s="323">
        <v>515581</v>
      </c>
      <c r="AG105" s="323">
        <v>0</v>
      </c>
      <c r="AH105" s="323">
        <v>0</v>
      </c>
      <c r="AI105" s="323" t="s">
        <v>1192</v>
      </c>
      <c r="AJ105" s="323" t="b">
        <v>1</v>
      </c>
      <c r="AK105" s="310" t="b">
        <f t="shared" si="7"/>
        <v>1</v>
      </c>
    </row>
    <row r="106" spans="2:37" s="310" customFormat="1" ht="72">
      <c r="B106" s="311" t="s">
        <v>826</v>
      </c>
      <c r="C106" s="312" t="s">
        <v>827</v>
      </c>
      <c r="D106" s="312" t="s">
        <v>828</v>
      </c>
      <c r="E106" s="318" t="s">
        <v>829</v>
      </c>
      <c r="F106" s="312"/>
      <c r="G106" s="312"/>
      <c r="H106" s="367">
        <f t="shared" si="4"/>
        <v>0</v>
      </c>
      <c r="I106" s="326">
        <f>+VLOOKUP(B106,S$10:AD192,12,0)</f>
        <v>6000</v>
      </c>
      <c r="J106" s="331">
        <v>513538</v>
      </c>
      <c r="K106" s="331">
        <v>513538</v>
      </c>
      <c r="L106" s="331">
        <v>0</v>
      </c>
      <c r="M106" s="331">
        <f t="shared" si="5"/>
        <v>513538</v>
      </c>
      <c r="N106" s="331">
        <v>513538</v>
      </c>
      <c r="O106" s="331">
        <v>0</v>
      </c>
      <c r="P106" s="331">
        <v>513538</v>
      </c>
      <c r="Q106" s="340">
        <f t="shared" si="6"/>
        <v>1</v>
      </c>
      <c r="S106" s="323" t="s">
        <v>826</v>
      </c>
      <c r="T106" s="323" t="s">
        <v>1510</v>
      </c>
      <c r="U106" s="323" t="s">
        <v>829</v>
      </c>
      <c r="V106" s="323" t="s">
        <v>1511</v>
      </c>
      <c r="W106" s="323" t="s">
        <v>1196</v>
      </c>
      <c r="X106" s="323" t="s">
        <v>1204</v>
      </c>
      <c r="Y106" s="323" t="s">
        <v>1712</v>
      </c>
      <c r="Z106" s="323" t="s">
        <v>1205</v>
      </c>
      <c r="AA106" s="323" t="s">
        <v>1206</v>
      </c>
      <c r="AB106" s="323" t="s">
        <v>1200</v>
      </c>
      <c r="AC106" s="323" t="s">
        <v>1191</v>
      </c>
      <c r="AD106" s="323">
        <v>6000</v>
      </c>
      <c r="AE106" s="323">
        <v>513538</v>
      </c>
      <c r="AF106" s="323">
        <v>513538</v>
      </c>
      <c r="AG106" s="323">
        <v>0</v>
      </c>
      <c r="AH106" s="323">
        <v>0</v>
      </c>
      <c r="AI106" s="323" t="s">
        <v>1192</v>
      </c>
      <c r="AJ106" s="323" t="b">
        <v>1</v>
      </c>
      <c r="AK106" s="310" t="b">
        <f t="shared" si="7"/>
        <v>1</v>
      </c>
    </row>
    <row r="107" spans="2:37" s="310" customFormat="1" ht="48">
      <c r="B107" s="311" t="s">
        <v>830</v>
      </c>
      <c r="C107" s="312" t="s">
        <v>831</v>
      </c>
      <c r="D107" s="312" t="s">
        <v>694</v>
      </c>
      <c r="E107" s="318" t="s">
        <v>832</v>
      </c>
      <c r="F107" s="312"/>
      <c r="G107" s="312"/>
      <c r="H107" s="367">
        <f t="shared" si="4"/>
        <v>0</v>
      </c>
      <c r="I107" s="326">
        <f>+VLOOKUP(B107,S$10:AD192,12,0)</f>
        <v>6000</v>
      </c>
      <c r="J107" s="331">
        <v>710530</v>
      </c>
      <c r="K107" s="331">
        <v>710530</v>
      </c>
      <c r="L107" s="331">
        <v>0</v>
      </c>
      <c r="M107" s="331">
        <f t="shared" si="5"/>
        <v>710530</v>
      </c>
      <c r="N107" s="331">
        <v>710530</v>
      </c>
      <c r="O107" s="331">
        <v>0</v>
      </c>
      <c r="P107" s="331">
        <v>710530</v>
      </c>
      <c r="Q107" s="340">
        <f t="shared" si="6"/>
        <v>1</v>
      </c>
      <c r="S107" s="323" t="s">
        <v>830</v>
      </c>
      <c r="T107" s="323" t="s">
        <v>1512</v>
      </c>
      <c r="U107" s="323" t="s">
        <v>832</v>
      </c>
      <c r="V107" s="323" t="s">
        <v>1513</v>
      </c>
      <c r="W107" s="323" t="s">
        <v>1196</v>
      </c>
      <c r="X107" s="323" t="s">
        <v>1514</v>
      </c>
      <c r="Y107" s="323" t="s">
        <v>1746</v>
      </c>
      <c r="Z107" s="323" t="s">
        <v>1515</v>
      </c>
      <c r="AA107" s="323" t="s">
        <v>1516</v>
      </c>
      <c r="AB107" s="323" t="s">
        <v>1261</v>
      </c>
      <c r="AC107" s="323" t="s">
        <v>1191</v>
      </c>
      <c r="AD107" s="323">
        <v>6000</v>
      </c>
      <c r="AE107" s="323">
        <v>710530</v>
      </c>
      <c r="AF107" s="323">
        <v>710530</v>
      </c>
      <c r="AG107" s="323">
        <v>0</v>
      </c>
      <c r="AH107" s="323">
        <v>0</v>
      </c>
      <c r="AI107" s="323" t="s">
        <v>1192</v>
      </c>
      <c r="AJ107" s="323" t="b">
        <v>1</v>
      </c>
      <c r="AK107" s="310" t="b">
        <f t="shared" si="7"/>
        <v>1</v>
      </c>
    </row>
    <row r="108" spans="2:37" s="310" customFormat="1" ht="48">
      <c r="B108" s="311" t="s">
        <v>833</v>
      </c>
      <c r="C108" s="312" t="s">
        <v>834</v>
      </c>
      <c r="D108" s="312" t="s">
        <v>835</v>
      </c>
      <c r="E108" s="318" t="s">
        <v>836</v>
      </c>
      <c r="F108" s="312"/>
      <c r="G108" s="312"/>
      <c r="H108" s="367">
        <f t="shared" si="4"/>
        <v>0</v>
      </c>
      <c r="I108" s="326">
        <f>+VLOOKUP(B108,S$10:AD192,12,0)</f>
        <v>2000</v>
      </c>
      <c r="J108" s="331">
        <v>492741</v>
      </c>
      <c r="K108" s="331">
        <v>492741</v>
      </c>
      <c r="L108" s="331">
        <v>0</v>
      </c>
      <c r="M108" s="331">
        <f t="shared" si="5"/>
        <v>492741</v>
      </c>
      <c r="N108" s="331">
        <v>492741</v>
      </c>
      <c r="O108" s="331">
        <v>0</v>
      </c>
      <c r="P108" s="331">
        <v>492741</v>
      </c>
      <c r="Q108" s="340">
        <f t="shared" si="6"/>
        <v>1</v>
      </c>
      <c r="S108" s="323" t="s">
        <v>833</v>
      </c>
      <c r="T108" s="323" t="s">
        <v>1517</v>
      </c>
      <c r="U108" s="323" t="s">
        <v>836</v>
      </c>
      <c r="V108" s="323" t="s">
        <v>1518</v>
      </c>
      <c r="W108" s="323" t="s">
        <v>1186</v>
      </c>
      <c r="X108" s="323" t="s">
        <v>1487</v>
      </c>
      <c r="Y108" s="323" t="s">
        <v>1742</v>
      </c>
      <c r="Z108" s="323" t="s">
        <v>1393</v>
      </c>
      <c r="AA108" s="323" t="s">
        <v>1394</v>
      </c>
      <c r="AB108" s="323" t="s">
        <v>1291</v>
      </c>
      <c r="AC108" s="323" t="s">
        <v>1191</v>
      </c>
      <c r="AD108" s="323">
        <v>2000</v>
      </c>
      <c r="AE108" s="323">
        <v>492741</v>
      </c>
      <c r="AF108" s="323">
        <v>492741</v>
      </c>
      <c r="AG108" s="323">
        <v>0</v>
      </c>
      <c r="AH108" s="323">
        <v>0</v>
      </c>
      <c r="AI108" s="323" t="s">
        <v>1192</v>
      </c>
      <c r="AJ108" s="323" t="b">
        <v>1</v>
      </c>
      <c r="AK108" s="310" t="b">
        <f t="shared" si="7"/>
        <v>1</v>
      </c>
    </row>
    <row r="109" spans="2:37" s="310" customFormat="1" ht="36">
      <c r="B109" s="311" t="s">
        <v>837</v>
      </c>
      <c r="C109" s="312" t="s">
        <v>838</v>
      </c>
      <c r="D109" s="312" t="s">
        <v>839</v>
      </c>
      <c r="E109" s="318" t="s">
        <v>840</v>
      </c>
      <c r="F109" s="312"/>
      <c r="G109" s="312"/>
      <c r="H109" s="367">
        <f t="shared" si="4"/>
        <v>0.99902151864035083</v>
      </c>
      <c r="I109" s="326">
        <f>+VLOOKUP(B109,S$10:AD192,12,0)</f>
        <v>6000</v>
      </c>
      <c r="J109" s="331">
        <v>1240320</v>
      </c>
      <c r="K109" s="331">
        <v>1240320</v>
      </c>
      <c r="L109" s="331">
        <v>1239106.3699999999</v>
      </c>
      <c r="M109" s="331">
        <f t="shared" si="5"/>
        <v>0</v>
      </c>
      <c r="N109" s="331">
        <v>1239106.3700000001</v>
      </c>
      <c r="O109" s="331">
        <v>1239106.3699999999</v>
      </c>
      <c r="P109" s="331">
        <v>1239106.3700000001</v>
      </c>
      <c r="Q109" s="340">
        <f t="shared" si="6"/>
        <v>0.99902151864035083</v>
      </c>
      <c r="S109" s="323" t="s">
        <v>837</v>
      </c>
      <c r="T109" s="323" t="s">
        <v>1519</v>
      </c>
      <c r="U109" s="323" t="s">
        <v>840</v>
      </c>
      <c r="V109" s="323" t="s">
        <v>1520</v>
      </c>
      <c r="W109" s="323" t="s">
        <v>1196</v>
      </c>
      <c r="X109" s="323" t="s">
        <v>1278</v>
      </c>
      <c r="Y109" s="323" t="s">
        <v>1721</v>
      </c>
      <c r="Z109" s="323" t="s">
        <v>1279</v>
      </c>
      <c r="AA109" s="323" t="s">
        <v>1280</v>
      </c>
      <c r="AB109" s="323" t="s">
        <v>1200</v>
      </c>
      <c r="AC109" s="323" t="s">
        <v>1191</v>
      </c>
      <c r="AD109" s="323">
        <v>6000</v>
      </c>
      <c r="AE109" s="323">
        <v>1240320</v>
      </c>
      <c r="AF109" s="323">
        <v>1239106.3700000001</v>
      </c>
      <c r="AG109" s="323">
        <v>0</v>
      </c>
      <c r="AH109" s="323">
        <v>0</v>
      </c>
      <c r="AI109" s="323" t="s">
        <v>1192</v>
      </c>
      <c r="AJ109" s="323" t="b">
        <v>1</v>
      </c>
      <c r="AK109" s="310" t="b">
        <f t="shared" si="7"/>
        <v>1</v>
      </c>
    </row>
    <row r="110" spans="2:37" s="310" customFormat="1" ht="36">
      <c r="B110" s="311" t="s">
        <v>841</v>
      </c>
      <c r="C110" s="312" t="s">
        <v>842</v>
      </c>
      <c r="D110" s="312" t="s">
        <v>843</v>
      </c>
      <c r="E110" s="318" t="s">
        <v>844</v>
      </c>
      <c r="F110" s="312"/>
      <c r="G110" s="312"/>
      <c r="H110" s="367">
        <f t="shared" si="4"/>
        <v>0</v>
      </c>
      <c r="I110" s="326">
        <f>+VLOOKUP(B110,S$10:AD192,12,0)</f>
        <v>6000</v>
      </c>
      <c r="J110" s="331">
        <v>952260</v>
      </c>
      <c r="K110" s="331">
        <v>952260</v>
      </c>
      <c r="L110" s="331">
        <v>0</v>
      </c>
      <c r="M110" s="331">
        <f t="shared" si="5"/>
        <v>952260</v>
      </c>
      <c r="N110" s="331">
        <v>952260</v>
      </c>
      <c r="O110" s="331">
        <v>0</v>
      </c>
      <c r="P110" s="331">
        <v>952260</v>
      </c>
      <c r="Q110" s="340">
        <f t="shared" si="6"/>
        <v>1</v>
      </c>
      <c r="S110" s="323" t="s">
        <v>841</v>
      </c>
      <c r="T110" s="323" t="s">
        <v>1521</v>
      </c>
      <c r="U110" s="323" t="s">
        <v>844</v>
      </c>
      <c r="V110" s="323" t="s">
        <v>1522</v>
      </c>
      <c r="W110" s="323" t="s">
        <v>1196</v>
      </c>
      <c r="X110" s="323" t="s">
        <v>1444</v>
      </c>
      <c r="Y110" s="323" t="s">
        <v>1739</v>
      </c>
      <c r="Z110" s="323" t="s">
        <v>1445</v>
      </c>
      <c r="AA110" s="323" t="s">
        <v>1446</v>
      </c>
      <c r="AB110" s="323" t="s">
        <v>1200</v>
      </c>
      <c r="AC110" s="323" t="s">
        <v>1191</v>
      </c>
      <c r="AD110" s="323">
        <v>6000</v>
      </c>
      <c r="AE110" s="323">
        <v>952260</v>
      </c>
      <c r="AF110" s="323">
        <v>952260</v>
      </c>
      <c r="AG110" s="323">
        <v>0</v>
      </c>
      <c r="AH110" s="323">
        <v>0</v>
      </c>
      <c r="AI110" s="323" t="s">
        <v>1192</v>
      </c>
      <c r="AJ110" s="323" t="b">
        <v>1</v>
      </c>
      <c r="AK110" s="310" t="b">
        <f t="shared" si="7"/>
        <v>1</v>
      </c>
    </row>
    <row r="111" spans="2:37" s="310" customFormat="1" ht="36">
      <c r="B111" s="311" t="s">
        <v>845</v>
      </c>
      <c r="C111" s="312" t="s">
        <v>846</v>
      </c>
      <c r="D111" s="312" t="s">
        <v>847</v>
      </c>
      <c r="E111" s="318" t="s">
        <v>848</v>
      </c>
      <c r="F111" s="312" t="s">
        <v>849</v>
      </c>
      <c r="G111" s="318" t="s">
        <v>850</v>
      </c>
      <c r="H111" s="367">
        <f t="shared" si="4"/>
        <v>0</v>
      </c>
      <c r="I111" s="326">
        <f>+VLOOKUP(B111,S$10:AD192,12,0)</f>
        <v>6000</v>
      </c>
      <c r="J111" s="331">
        <v>1107431</v>
      </c>
      <c r="K111" s="331">
        <v>1107431</v>
      </c>
      <c r="L111" s="331">
        <v>0</v>
      </c>
      <c r="M111" s="331">
        <f t="shared" si="5"/>
        <v>1107431</v>
      </c>
      <c r="N111" s="331">
        <v>1107431</v>
      </c>
      <c r="O111" s="331">
        <v>0</v>
      </c>
      <c r="P111" s="331">
        <v>1107431</v>
      </c>
      <c r="Q111" s="340">
        <f t="shared" si="6"/>
        <v>1</v>
      </c>
      <c r="S111" s="323" t="s">
        <v>845</v>
      </c>
      <c r="T111" s="323" t="s">
        <v>1523</v>
      </c>
      <c r="U111" s="323" t="s">
        <v>1524</v>
      </c>
      <c r="V111" s="323" t="s">
        <v>1525</v>
      </c>
      <c r="W111" s="323" t="s">
        <v>1196</v>
      </c>
      <c r="X111" s="323" t="s">
        <v>1526</v>
      </c>
      <c r="Y111" s="323" t="s">
        <v>1747</v>
      </c>
      <c r="Z111" s="323" t="s">
        <v>1499</v>
      </c>
      <c r="AA111" s="323" t="s">
        <v>1500</v>
      </c>
      <c r="AB111" s="323" t="s">
        <v>1200</v>
      </c>
      <c r="AC111" s="323" t="s">
        <v>1191</v>
      </c>
      <c r="AD111" s="323">
        <v>6000</v>
      </c>
      <c r="AE111" s="323">
        <v>1107431</v>
      </c>
      <c r="AF111" s="323">
        <v>1107431</v>
      </c>
      <c r="AG111" s="323">
        <v>0</v>
      </c>
      <c r="AH111" s="323">
        <v>0</v>
      </c>
      <c r="AI111" s="323" t="s">
        <v>1192</v>
      </c>
      <c r="AJ111" s="323" t="b">
        <v>1</v>
      </c>
      <c r="AK111" s="310" t="b">
        <f t="shared" si="7"/>
        <v>1</v>
      </c>
    </row>
    <row r="112" spans="2:37" s="310" customFormat="1" ht="48">
      <c r="B112" s="311" t="s">
        <v>851</v>
      </c>
      <c r="C112" s="312" t="s">
        <v>852</v>
      </c>
      <c r="D112" s="312" t="s">
        <v>853</v>
      </c>
      <c r="E112" s="318" t="s">
        <v>854</v>
      </c>
      <c r="F112" s="312"/>
      <c r="G112" s="312"/>
      <c r="H112" s="367">
        <f t="shared" si="4"/>
        <v>0</v>
      </c>
      <c r="I112" s="326">
        <f>+VLOOKUP(B112,S$10:AD192,12,0)</f>
        <v>6000</v>
      </c>
      <c r="J112" s="331">
        <v>638998</v>
      </c>
      <c r="K112" s="331">
        <v>638998</v>
      </c>
      <c r="L112" s="331">
        <v>0</v>
      </c>
      <c r="M112" s="331">
        <f t="shared" si="5"/>
        <v>634286.48</v>
      </c>
      <c r="N112" s="331">
        <v>634286.48</v>
      </c>
      <c r="O112" s="331">
        <v>0</v>
      </c>
      <c r="P112" s="331">
        <v>634286.48</v>
      </c>
      <c r="Q112" s="340">
        <f t="shared" si="6"/>
        <v>0.99262670618687376</v>
      </c>
      <c r="S112" s="323" t="s">
        <v>851</v>
      </c>
      <c r="T112" s="323" t="s">
        <v>1527</v>
      </c>
      <c r="U112" s="323" t="s">
        <v>854</v>
      </c>
      <c r="V112" s="323" t="s">
        <v>1528</v>
      </c>
      <c r="W112" s="323" t="s">
        <v>1196</v>
      </c>
      <c r="X112" s="323" t="s">
        <v>1412</v>
      </c>
      <c r="Y112" s="323" t="s">
        <v>1736</v>
      </c>
      <c r="Z112" s="323" t="s">
        <v>1413</v>
      </c>
      <c r="AA112" s="323" t="s">
        <v>1414</v>
      </c>
      <c r="AB112" s="323" t="s">
        <v>1200</v>
      </c>
      <c r="AC112" s="323" t="s">
        <v>1415</v>
      </c>
      <c r="AD112" s="323">
        <v>6000</v>
      </c>
      <c r="AE112" s="323">
        <v>638998</v>
      </c>
      <c r="AF112" s="323">
        <v>634286.48</v>
      </c>
      <c r="AG112" s="323">
        <v>0</v>
      </c>
      <c r="AH112" s="323">
        <v>0</v>
      </c>
      <c r="AI112" s="323" t="s">
        <v>1192</v>
      </c>
      <c r="AJ112" s="323" t="b">
        <v>1</v>
      </c>
      <c r="AK112" s="310" t="b">
        <f t="shared" si="7"/>
        <v>1</v>
      </c>
    </row>
    <row r="113" spans="1:37" s="310" customFormat="1" ht="36">
      <c r="B113" s="311" t="s">
        <v>855</v>
      </c>
      <c r="C113" s="312" t="s">
        <v>856</v>
      </c>
      <c r="D113" s="312" t="s">
        <v>857</v>
      </c>
      <c r="E113" s="318" t="s">
        <v>858</v>
      </c>
      <c r="F113" s="312"/>
      <c r="G113" s="312"/>
      <c r="H113" s="367">
        <f t="shared" si="4"/>
        <v>0</v>
      </c>
      <c r="I113" s="326">
        <f>+VLOOKUP(B113,S$10:AD193,12,0)</f>
        <v>3000</v>
      </c>
      <c r="J113" s="331">
        <v>413870</v>
      </c>
      <c r="K113" s="331">
        <v>413870</v>
      </c>
      <c r="L113" s="331">
        <v>0</v>
      </c>
      <c r="M113" s="331">
        <f t="shared" si="5"/>
        <v>413870</v>
      </c>
      <c r="N113" s="331">
        <v>413870</v>
      </c>
      <c r="O113" s="331">
        <v>0</v>
      </c>
      <c r="P113" s="331">
        <v>413870</v>
      </c>
      <c r="Q113" s="340">
        <f t="shared" si="6"/>
        <v>1</v>
      </c>
      <c r="S113" s="323" t="s">
        <v>855</v>
      </c>
      <c r="T113" s="323" t="s">
        <v>1529</v>
      </c>
      <c r="U113" s="323" t="s">
        <v>858</v>
      </c>
      <c r="V113" s="323" t="s">
        <v>1530</v>
      </c>
      <c r="W113" s="323" t="s">
        <v>1186</v>
      </c>
      <c r="X113" s="323" t="s">
        <v>1187</v>
      </c>
      <c r="Y113" s="323" t="s">
        <v>1710</v>
      </c>
      <c r="Z113" s="323" t="s">
        <v>1188</v>
      </c>
      <c r="AA113" s="323" t="s">
        <v>1189</v>
      </c>
      <c r="AB113" s="323" t="s">
        <v>1190</v>
      </c>
      <c r="AC113" s="323" t="s">
        <v>1191</v>
      </c>
      <c r="AD113" s="323">
        <v>3000</v>
      </c>
      <c r="AE113" s="323">
        <v>413870</v>
      </c>
      <c r="AF113" s="323">
        <v>413870</v>
      </c>
      <c r="AG113" s="323">
        <v>0</v>
      </c>
      <c r="AH113" s="323">
        <v>0</v>
      </c>
      <c r="AI113" s="323" t="s">
        <v>1192</v>
      </c>
      <c r="AJ113" s="323" t="b">
        <v>1</v>
      </c>
      <c r="AK113" s="310" t="b">
        <f t="shared" si="7"/>
        <v>1</v>
      </c>
    </row>
    <row r="114" spans="1:37" s="310" customFormat="1" ht="21.6">
      <c r="B114" s="315" t="s">
        <v>859</v>
      </c>
      <c r="C114" s="316" t="s">
        <v>860</v>
      </c>
      <c r="D114" s="316" t="s">
        <v>861</v>
      </c>
      <c r="E114" s="319" t="s">
        <v>862</v>
      </c>
      <c r="F114" s="316"/>
      <c r="G114" s="316"/>
      <c r="H114" s="367">
        <f t="shared" si="4"/>
        <v>0</v>
      </c>
      <c r="I114" s="326">
        <f>+VLOOKUP(B114,S$10:AD194,12,0)</f>
        <v>3000</v>
      </c>
      <c r="J114" s="332">
        <v>458780</v>
      </c>
      <c r="K114" s="332">
        <v>458780</v>
      </c>
      <c r="L114" s="332">
        <v>0</v>
      </c>
      <c r="M114" s="331">
        <f t="shared" si="5"/>
        <v>458780</v>
      </c>
      <c r="N114" s="331">
        <v>458780</v>
      </c>
      <c r="O114" s="332">
        <v>0</v>
      </c>
      <c r="P114" s="331">
        <v>458780</v>
      </c>
      <c r="Q114" s="340">
        <f t="shared" si="6"/>
        <v>1</v>
      </c>
      <c r="S114" s="323" t="s">
        <v>859</v>
      </c>
      <c r="T114" s="323" t="s">
        <v>1531</v>
      </c>
      <c r="U114" s="323" t="s">
        <v>862</v>
      </c>
      <c r="V114" s="323" t="s">
        <v>1532</v>
      </c>
      <c r="W114" s="323" t="s">
        <v>1186</v>
      </c>
      <c r="X114" s="323" t="s">
        <v>1187</v>
      </c>
      <c r="Y114" s="323" t="s">
        <v>1710</v>
      </c>
      <c r="Z114" s="323" t="s">
        <v>1188</v>
      </c>
      <c r="AA114" s="323" t="s">
        <v>1189</v>
      </c>
      <c r="AB114" s="323" t="s">
        <v>1190</v>
      </c>
      <c r="AC114" s="323" t="s">
        <v>1191</v>
      </c>
      <c r="AD114" s="323">
        <v>3000</v>
      </c>
      <c r="AE114" s="323">
        <v>458780</v>
      </c>
      <c r="AF114" s="323">
        <v>458780</v>
      </c>
      <c r="AG114" s="323">
        <v>0</v>
      </c>
      <c r="AH114" s="323">
        <v>0</v>
      </c>
      <c r="AI114" s="323" t="s">
        <v>1192</v>
      </c>
      <c r="AJ114" s="323" t="b">
        <v>1</v>
      </c>
      <c r="AK114" s="310" t="b">
        <f t="shared" si="7"/>
        <v>1</v>
      </c>
    </row>
    <row r="115" spans="1:37" s="310" customFormat="1" ht="72">
      <c r="B115" s="311" t="s">
        <v>863</v>
      </c>
      <c r="C115" s="312" t="s">
        <v>864</v>
      </c>
      <c r="D115" s="312" t="s">
        <v>865</v>
      </c>
      <c r="E115" s="318" t="s">
        <v>866</v>
      </c>
      <c r="F115" s="312"/>
      <c r="G115" s="312"/>
      <c r="H115" s="367">
        <f t="shared" si="4"/>
        <v>0</v>
      </c>
      <c r="I115" s="326">
        <f>+VLOOKUP(B115,S$10:AD195,12,0)</f>
        <v>6000</v>
      </c>
      <c r="J115" s="331">
        <v>814829</v>
      </c>
      <c r="K115" s="331">
        <v>814829</v>
      </c>
      <c r="L115" s="331">
        <v>0</v>
      </c>
      <c r="M115" s="331">
        <f t="shared" si="5"/>
        <v>814829</v>
      </c>
      <c r="N115" s="331">
        <v>814829</v>
      </c>
      <c r="O115" s="331">
        <v>0</v>
      </c>
      <c r="P115" s="331">
        <v>814829</v>
      </c>
      <c r="Q115" s="340">
        <f t="shared" si="6"/>
        <v>1</v>
      </c>
      <c r="S115" s="323" t="s">
        <v>863</v>
      </c>
      <c r="T115" s="323" t="s">
        <v>1533</v>
      </c>
      <c r="U115" s="323" t="s">
        <v>866</v>
      </c>
      <c r="V115" s="323" t="s">
        <v>1534</v>
      </c>
      <c r="W115" s="323" t="s">
        <v>1196</v>
      </c>
      <c r="X115" s="323" t="s">
        <v>1444</v>
      </c>
      <c r="Y115" s="323" t="s">
        <v>1739</v>
      </c>
      <c r="Z115" s="323" t="s">
        <v>1445</v>
      </c>
      <c r="AA115" s="323" t="s">
        <v>1446</v>
      </c>
      <c r="AB115" s="323" t="s">
        <v>1200</v>
      </c>
      <c r="AC115" s="323" t="s">
        <v>1191</v>
      </c>
      <c r="AD115" s="323">
        <v>6000</v>
      </c>
      <c r="AE115" s="323">
        <v>814829</v>
      </c>
      <c r="AF115" s="323">
        <v>814829</v>
      </c>
      <c r="AG115" s="323">
        <v>0</v>
      </c>
      <c r="AH115" s="323">
        <v>0</v>
      </c>
      <c r="AI115" s="323" t="s">
        <v>1192</v>
      </c>
      <c r="AJ115" s="323" t="b">
        <v>1</v>
      </c>
      <c r="AK115" s="310" t="b">
        <f t="shared" si="7"/>
        <v>1</v>
      </c>
    </row>
    <row r="116" spans="1:37" s="310" customFormat="1" ht="96">
      <c r="A116" s="314"/>
      <c r="B116" s="311" t="s">
        <v>867</v>
      </c>
      <c r="C116" s="312" t="s">
        <v>868</v>
      </c>
      <c r="D116" s="312" t="s">
        <v>869</v>
      </c>
      <c r="E116" s="318" t="s">
        <v>870</v>
      </c>
      <c r="F116" s="312"/>
      <c r="G116" s="312"/>
      <c r="H116" s="367">
        <f t="shared" si="4"/>
        <v>0</v>
      </c>
      <c r="I116" s="326">
        <f>+VLOOKUP(B116,S$10:AD196,12,0)</f>
        <v>6000</v>
      </c>
      <c r="J116" s="331">
        <v>473435</v>
      </c>
      <c r="K116" s="331">
        <v>473435</v>
      </c>
      <c r="L116" s="331">
        <v>0</v>
      </c>
      <c r="M116" s="331">
        <f t="shared" si="5"/>
        <v>473435</v>
      </c>
      <c r="N116" s="331">
        <v>473435</v>
      </c>
      <c r="O116" s="331">
        <v>0</v>
      </c>
      <c r="P116" s="331">
        <v>473435</v>
      </c>
      <c r="Q116" s="340">
        <f t="shared" si="6"/>
        <v>1</v>
      </c>
      <c r="R116" s="314"/>
      <c r="S116" s="323" t="s">
        <v>867</v>
      </c>
      <c r="T116" s="323" t="s">
        <v>1535</v>
      </c>
      <c r="U116" s="323" t="s">
        <v>870</v>
      </c>
      <c r="V116" s="323" t="s">
        <v>1536</v>
      </c>
      <c r="W116" s="323" t="s">
        <v>1196</v>
      </c>
      <c r="X116" s="323" t="s">
        <v>1212</v>
      </c>
      <c r="Y116" s="323" t="s">
        <v>1713</v>
      </c>
      <c r="Z116" s="323" t="s">
        <v>1213</v>
      </c>
      <c r="AA116" s="323" t="s">
        <v>1214</v>
      </c>
      <c r="AB116" s="323" t="s">
        <v>1200</v>
      </c>
      <c r="AC116" s="323" t="s">
        <v>1191</v>
      </c>
      <c r="AD116" s="323">
        <v>6000</v>
      </c>
      <c r="AE116" s="323">
        <v>473435</v>
      </c>
      <c r="AF116" s="323">
        <v>473435</v>
      </c>
      <c r="AG116" s="323">
        <v>0</v>
      </c>
      <c r="AH116" s="323">
        <v>0</v>
      </c>
      <c r="AI116" s="323" t="s">
        <v>1192</v>
      </c>
      <c r="AJ116" s="323" t="b">
        <v>1</v>
      </c>
      <c r="AK116" s="310" t="b">
        <f t="shared" si="7"/>
        <v>1</v>
      </c>
    </row>
    <row r="117" spans="1:37" s="310" customFormat="1" ht="36">
      <c r="B117" s="311" t="s">
        <v>871</v>
      </c>
      <c r="C117" s="312" t="s">
        <v>872</v>
      </c>
      <c r="D117" s="312" t="s">
        <v>873</v>
      </c>
      <c r="E117" s="318" t="s">
        <v>874</v>
      </c>
      <c r="F117" s="312"/>
      <c r="G117" s="312"/>
      <c r="H117" s="367">
        <f t="shared" si="4"/>
        <v>0.99984312353736271</v>
      </c>
      <c r="I117" s="326">
        <f>+VLOOKUP(B117,S$10:AD197,12,0)</f>
        <v>6000</v>
      </c>
      <c r="J117" s="331">
        <v>526019</v>
      </c>
      <c r="K117" s="331">
        <v>526019</v>
      </c>
      <c r="L117" s="331">
        <v>525936.48</v>
      </c>
      <c r="M117" s="331">
        <f t="shared" si="5"/>
        <v>0</v>
      </c>
      <c r="N117" s="331">
        <v>525936.48</v>
      </c>
      <c r="O117" s="331">
        <v>525936.48</v>
      </c>
      <c r="P117" s="331">
        <v>525936.48</v>
      </c>
      <c r="Q117" s="340">
        <f t="shared" si="6"/>
        <v>0.99984312353736271</v>
      </c>
      <c r="S117" s="323" t="s">
        <v>871</v>
      </c>
      <c r="T117" s="323" t="s">
        <v>1537</v>
      </c>
      <c r="U117" s="323" t="s">
        <v>874</v>
      </c>
      <c r="V117" s="323" t="s">
        <v>1538</v>
      </c>
      <c r="W117" s="323" t="s">
        <v>1196</v>
      </c>
      <c r="X117" s="323" t="s">
        <v>1491</v>
      </c>
      <c r="Y117" s="323" t="s">
        <v>1743</v>
      </c>
      <c r="Z117" s="323" t="s">
        <v>1503</v>
      </c>
      <c r="AA117" s="323" t="s">
        <v>1280</v>
      </c>
      <c r="AB117" s="323" t="s">
        <v>1200</v>
      </c>
      <c r="AC117" s="323" t="s">
        <v>1191</v>
      </c>
      <c r="AD117" s="323">
        <v>6000</v>
      </c>
      <c r="AE117" s="323">
        <v>526019</v>
      </c>
      <c r="AF117" s="323">
        <v>525936.48</v>
      </c>
      <c r="AG117" s="323">
        <v>0</v>
      </c>
      <c r="AH117" s="323">
        <v>0</v>
      </c>
      <c r="AI117" s="323" t="s">
        <v>1192</v>
      </c>
      <c r="AJ117" s="323" t="b">
        <v>1</v>
      </c>
      <c r="AK117" s="310" t="b">
        <f t="shared" si="7"/>
        <v>1</v>
      </c>
    </row>
    <row r="118" spans="1:37" s="310" customFormat="1" ht="60">
      <c r="B118" s="311" t="s">
        <v>875</v>
      </c>
      <c r="C118" s="312" t="s">
        <v>876</v>
      </c>
      <c r="D118" s="312" t="s">
        <v>877</v>
      </c>
      <c r="E118" s="318" t="s">
        <v>878</v>
      </c>
      <c r="F118" s="312"/>
      <c r="G118" s="312"/>
      <c r="H118" s="367">
        <f t="shared" si="4"/>
        <v>0</v>
      </c>
      <c r="I118" s="326">
        <f>+VLOOKUP(B118,S$10:AD198,12,0)</f>
        <v>6000</v>
      </c>
      <c r="J118" s="331">
        <v>389399</v>
      </c>
      <c r="K118" s="331">
        <v>389399</v>
      </c>
      <c r="L118" s="331">
        <v>0</v>
      </c>
      <c r="M118" s="331">
        <f t="shared" si="5"/>
        <v>386866.66</v>
      </c>
      <c r="N118" s="331">
        <v>386866.66</v>
      </c>
      <c r="O118" s="331">
        <v>0</v>
      </c>
      <c r="P118" s="331">
        <v>386866.66</v>
      </c>
      <c r="Q118" s="340">
        <f t="shared" si="6"/>
        <v>0.99349679891319698</v>
      </c>
      <c r="S118" s="323" t="s">
        <v>875</v>
      </c>
      <c r="T118" s="323" t="s">
        <v>1539</v>
      </c>
      <c r="U118" s="323" t="s">
        <v>878</v>
      </c>
      <c r="V118" s="323" t="s">
        <v>1540</v>
      </c>
      <c r="W118" s="323" t="s">
        <v>1196</v>
      </c>
      <c r="X118" s="323" t="s">
        <v>1412</v>
      </c>
      <c r="Y118" s="323" t="s">
        <v>1736</v>
      </c>
      <c r="Z118" s="323" t="s">
        <v>1413</v>
      </c>
      <c r="AA118" s="323" t="s">
        <v>1414</v>
      </c>
      <c r="AB118" s="323" t="s">
        <v>1200</v>
      </c>
      <c r="AC118" s="323" t="s">
        <v>1415</v>
      </c>
      <c r="AD118" s="323">
        <v>6000</v>
      </c>
      <c r="AE118" s="323">
        <v>389399</v>
      </c>
      <c r="AF118" s="323">
        <v>386866.66</v>
      </c>
      <c r="AG118" s="323">
        <v>0</v>
      </c>
      <c r="AH118" s="323">
        <v>0</v>
      </c>
      <c r="AI118" s="323" t="s">
        <v>1192</v>
      </c>
      <c r="AJ118" s="323" t="b">
        <v>1</v>
      </c>
      <c r="AK118" s="310" t="b">
        <f t="shared" si="7"/>
        <v>1</v>
      </c>
    </row>
    <row r="119" spans="1:37" s="310" customFormat="1" ht="96">
      <c r="B119" s="311" t="s">
        <v>879</v>
      </c>
      <c r="C119" s="312" t="s">
        <v>880</v>
      </c>
      <c r="D119" s="312" t="s">
        <v>881</v>
      </c>
      <c r="E119" s="318" t="s">
        <v>882</v>
      </c>
      <c r="F119" s="312"/>
      <c r="G119" s="312"/>
      <c r="H119" s="367">
        <f t="shared" si="4"/>
        <v>0</v>
      </c>
      <c r="I119" s="326">
        <f>+VLOOKUP(B119,S$10:AD199,12,0)</f>
        <v>4000</v>
      </c>
      <c r="J119" s="331">
        <v>436845</v>
      </c>
      <c r="K119" s="331">
        <v>436845</v>
      </c>
      <c r="L119" s="331">
        <v>0</v>
      </c>
      <c r="M119" s="331">
        <f t="shared" si="5"/>
        <v>436845</v>
      </c>
      <c r="N119" s="331">
        <v>436845</v>
      </c>
      <c r="O119" s="331">
        <v>0</v>
      </c>
      <c r="P119" s="331">
        <v>436845</v>
      </c>
      <c r="Q119" s="340">
        <f t="shared" si="6"/>
        <v>1</v>
      </c>
      <c r="S119" s="323" t="s">
        <v>879</v>
      </c>
      <c r="T119" s="323" t="s">
        <v>1541</v>
      </c>
      <c r="U119" s="323" t="s">
        <v>882</v>
      </c>
      <c r="V119" s="323" t="s">
        <v>1542</v>
      </c>
      <c r="W119" s="323" t="s">
        <v>1186</v>
      </c>
      <c r="X119" s="323" t="s">
        <v>1543</v>
      </c>
      <c r="Y119" s="323" t="s">
        <v>1748</v>
      </c>
      <c r="Z119" s="323" t="s">
        <v>1544</v>
      </c>
      <c r="AA119" s="323" t="s">
        <v>1545</v>
      </c>
      <c r="AB119" s="323" t="s">
        <v>1426</v>
      </c>
      <c r="AC119" s="323" t="s">
        <v>1191</v>
      </c>
      <c r="AD119" s="323">
        <v>4000</v>
      </c>
      <c r="AE119" s="323">
        <v>436845</v>
      </c>
      <c r="AF119" s="323">
        <v>436845</v>
      </c>
      <c r="AG119" s="323">
        <v>0</v>
      </c>
      <c r="AH119" s="323">
        <v>0</v>
      </c>
      <c r="AI119" s="323" t="s">
        <v>1192</v>
      </c>
      <c r="AJ119" s="323" t="b">
        <v>1</v>
      </c>
      <c r="AK119" s="310" t="b">
        <f t="shared" si="7"/>
        <v>1</v>
      </c>
    </row>
    <row r="120" spans="1:37" s="310" customFormat="1" ht="48">
      <c r="B120" s="311" t="s">
        <v>883</v>
      </c>
      <c r="C120" s="312" t="s">
        <v>884</v>
      </c>
      <c r="D120" s="312" t="s">
        <v>885</v>
      </c>
      <c r="E120" s="318" t="s">
        <v>886</v>
      </c>
      <c r="F120" s="312"/>
      <c r="G120" s="312"/>
      <c r="H120" s="367">
        <f t="shared" si="4"/>
        <v>0</v>
      </c>
      <c r="I120" s="326">
        <f>+VLOOKUP(B120,S$10:AD200,12,0)</f>
        <v>4000</v>
      </c>
      <c r="J120" s="331">
        <v>403901</v>
      </c>
      <c r="K120" s="331">
        <v>403901</v>
      </c>
      <c r="L120" s="331">
        <v>0</v>
      </c>
      <c r="M120" s="331">
        <f t="shared" si="5"/>
        <v>402557.41</v>
      </c>
      <c r="N120" s="331">
        <v>402557.41</v>
      </c>
      <c r="O120" s="331">
        <v>0</v>
      </c>
      <c r="P120" s="331">
        <v>402557.41</v>
      </c>
      <c r="Q120" s="340">
        <f t="shared" si="6"/>
        <v>0.99667346701295612</v>
      </c>
      <c r="S120" s="323" t="s">
        <v>883</v>
      </c>
      <c r="T120" s="323" t="s">
        <v>1546</v>
      </c>
      <c r="U120" s="323" t="s">
        <v>886</v>
      </c>
      <c r="V120" s="323" t="s">
        <v>1547</v>
      </c>
      <c r="W120" s="323" t="s">
        <v>1196</v>
      </c>
      <c r="X120" s="323" t="s">
        <v>1548</v>
      </c>
      <c r="Y120" s="323" t="s">
        <v>1749</v>
      </c>
      <c r="Z120" s="323" t="s">
        <v>1351</v>
      </c>
      <c r="AA120" s="323" t="s">
        <v>1352</v>
      </c>
      <c r="AB120" s="323" t="s">
        <v>1200</v>
      </c>
      <c r="AC120" s="323" t="s">
        <v>1191</v>
      </c>
      <c r="AD120" s="323">
        <v>4000</v>
      </c>
      <c r="AE120" s="323">
        <v>403901</v>
      </c>
      <c r="AF120" s="323">
        <v>402557.41</v>
      </c>
      <c r="AG120" s="323">
        <v>0</v>
      </c>
      <c r="AH120" s="323">
        <v>0</v>
      </c>
      <c r="AI120" s="323" t="s">
        <v>1192</v>
      </c>
      <c r="AJ120" s="323" t="b">
        <v>1</v>
      </c>
      <c r="AK120" s="310" t="b">
        <f t="shared" si="7"/>
        <v>1</v>
      </c>
    </row>
    <row r="121" spans="1:37" s="310" customFormat="1" ht="48">
      <c r="B121" s="311" t="s">
        <v>887</v>
      </c>
      <c r="C121" s="312" t="s">
        <v>888</v>
      </c>
      <c r="D121" s="312" t="s">
        <v>889</v>
      </c>
      <c r="E121" s="318" t="s">
        <v>890</v>
      </c>
      <c r="F121" s="312"/>
      <c r="G121" s="312"/>
      <c r="H121" s="367">
        <f t="shared" si="4"/>
        <v>0</v>
      </c>
      <c r="I121" s="326">
        <f>+VLOOKUP(B121,S$10:AD201,12,0)</f>
        <v>4000</v>
      </c>
      <c r="J121" s="331">
        <v>480216</v>
      </c>
      <c r="K121" s="331">
        <v>480216</v>
      </c>
      <c r="L121" s="331">
        <v>0</v>
      </c>
      <c r="M121" s="331">
        <f t="shared" si="5"/>
        <v>480216</v>
      </c>
      <c r="N121" s="331">
        <v>480216</v>
      </c>
      <c r="O121" s="331">
        <v>0</v>
      </c>
      <c r="P121" s="331">
        <v>480216</v>
      </c>
      <c r="Q121" s="340">
        <f t="shared" si="6"/>
        <v>1</v>
      </c>
      <c r="S121" s="323" t="s">
        <v>887</v>
      </c>
      <c r="T121" s="323" t="s">
        <v>1549</v>
      </c>
      <c r="U121" s="323" t="s">
        <v>890</v>
      </c>
      <c r="V121" s="323" t="s">
        <v>1550</v>
      </c>
      <c r="W121" s="323" t="s">
        <v>1186</v>
      </c>
      <c r="X121" s="323" t="s">
        <v>1484</v>
      </c>
      <c r="Y121" s="323" t="s">
        <v>1741</v>
      </c>
      <c r="Z121" s="323" t="s">
        <v>1188</v>
      </c>
      <c r="AA121" s="323" t="s">
        <v>1189</v>
      </c>
      <c r="AB121" s="323" t="s">
        <v>1236</v>
      </c>
      <c r="AC121" s="323" t="s">
        <v>1191</v>
      </c>
      <c r="AD121" s="323">
        <v>4000</v>
      </c>
      <c r="AE121" s="323">
        <v>480216</v>
      </c>
      <c r="AF121" s="323">
        <v>480216</v>
      </c>
      <c r="AG121" s="323">
        <v>0</v>
      </c>
      <c r="AH121" s="323">
        <v>0</v>
      </c>
      <c r="AI121" s="323" t="s">
        <v>1192</v>
      </c>
      <c r="AJ121" s="323" t="b">
        <v>1</v>
      </c>
      <c r="AK121" s="310" t="b">
        <f t="shared" si="7"/>
        <v>1</v>
      </c>
    </row>
    <row r="122" spans="1:37" s="310" customFormat="1" ht="24">
      <c r="B122" s="311" t="s">
        <v>891</v>
      </c>
      <c r="C122" s="312" t="s">
        <v>892</v>
      </c>
      <c r="D122" s="312" t="s">
        <v>893</v>
      </c>
      <c r="E122" s="318" t="s">
        <v>894</v>
      </c>
      <c r="F122" s="312"/>
      <c r="G122" s="312"/>
      <c r="H122" s="367">
        <f t="shared" si="4"/>
        <v>0</v>
      </c>
      <c r="I122" s="326">
        <f>+VLOOKUP(B122,S$10:AD202,12,0)</f>
        <v>4000</v>
      </c>
      <c r="J122" s="331">
        <v>446506</v>
      </c>
      <c r="K122" s="331">
        <v>446506</v>
      </c>
      <c r="L122" s="331">
        <v>0</v>
      </c>
      <c r="M122" s="331">
        <f t="shared" si="5"/>
        <v>445073.9</v>
      </c>
      <c r="N122" s="331">
        <v>445073.9</v>
      </c>
      <c r="O122" s="331">
        <v>0</v>
      </c>
      <c r="P122" s="331">
        <v>445073.9</v>
      </c>
      <c r="Q122" s="340">
        <f t="shared" si="6"/>
        <v>0.99679265228238823</v>
      </c>
      <c r="S122" s="323" t="s">
        <v>891</v>
      </c>
      <c r="T122" s="323" t="s">
        <v>1551</v>
      </c>
      <c r="U122" s="323" t="s">
        <v>894</v>
      </c>
      <c r="V122" s="323" t="s">
        <v>894</v>
      </c>
      <c r="W122" s="323" t="s">
        <v>1196</v>
      </c>
      <c r="X122" s="323" t="s">
        <v>1350</v>
      </c>
      <c r="Y122" s="323" t="s">
        <v>1729</v>
      </c>
      <c r="Z122" s="323" t="s">
        <v>1351</v>
      </c>
      <c r="AA122" s="323" t="s">
        <v>1352</v>
      </c>
      <c r="AB122" s="323" t="s">
        <v>1200</v>
      </c>
      <c r="AC122" s="323" t="s">
        <v>1191</v>
      </c>
      <c r="AD122" s="323">
        <v>4000</v>
      </c>
      <c r="AE122" s="323">
        <v>446506</v>
      </c>
      <c r="AF122" s="323">
        <v>445073.9</v>
      </c>
      <c r="AG122" s="323">
        <v>0</v>
      </c>
      <c r="AH122" s="323">
        <v>0</v>
      </c>
      <c r="AI122" s="323" t="s">
        <v>1192</v>
      </c>
      <c r="AJ122" s="323" t="b">
        <v>1</v>
      </c>
      <c r="AK122" s="310" t="b">
        <f t="shared" si="7"/>
        <v>1</v>
      </c>
    </row>
    <row r="123" spans="1:37" s="310" customFormat="1" ht="36">
      <c r="B123" s="311" t="s">
        <v>895</v>
      </c>
      <c r="C123" s="312" t="s">
        <v>896</v>
      </c>
      <c r="D123" s="312" t="s">
        <v>897</v>
      </c>
      <c r="E123" s="318" t="s">
        <v>898</v>
      </c>
      <c r="F123" s="312"/>
      <c r="G123" s="312"/>
      <c r="H123" s="367">
        <f t="shared" si="4"/>
        <v>0</v>
      </c>
      <c r="I123" s="326">
        <f>+VLOOKUP(B123,S$10:AD203,12,0)</f>
        <v>4000</v>
      </c>
      <c r="J123" s="331">
        <v>438264</v>
      </c>
      <c r="K123" s="331">
        <v>438264</v>
      </c>
      <c r="L123" s="331">
        <v>0</v>
      </c>
      <c r="M123" s="331">
        <f t="shared" si="5"/>
        <v>438264</v>
      </c>
      <c r="N123" s="331">
        <v>438264</v>
      </c>
      <c r="O123" s="331">
        <v>0</v>
      </c>
      <c r="P123" s="331">
        <v>438264</v>
      </c>
      <c r="Q123" s="340">
        <f t="shared" si="6"/>
        <v>1</v>
      </c>
      <c r="S123" s="323" t="s">
        <v>895</v>
      </c>
      <c r="T123" s="323" t="s">
        <v>1552</v>
      </c>
      <c r="U123" s="323" t="s">
        <v>898</v>
      </c>
      <c r="V123" s="323" t="s">
        <v>1553</v>
      </c>
      <c r="W123" s="323" t="s">
        <v>1186</v>
      </c>
      <c r="X123" s="323" t="s">
        <v>1387</v>
      </c>
      <c r="Y123" s="323" t="s">
        <v>1732</v>
      </c>
      <c r="Z123" s="323" t="s">
        <v>1247</v>
      </c>
      <c r="AA123" s="323" t="s">
        <v>1248</v>
      </c>
      <c r="AB123" s="323" t="s">
        <v>1236</v>
      </c>
      <c r="AC123" s="323" t="s">
        <v>1191</v>
      </c>
      <c r="AD123" s="323">
        <v>4000</v>
      </c>
      <c r="AE123" s="323">
        <v>438264</v>
      </c>
      <c r="AF123" s="323">
        <v>438264</v>
      </c>
      <c r="AG123" s="323">
        <v>0</v>
      </c>
      <c r="AH123" s="323">
        <v>0</v>
      </c>
      <c r="AI123" s="323" t="s">
        <v>1192</v>
      </c>
      <c r="AJ123" s="323" t="b">
        <v>1</v>
      </c>
      <c r="AK123" s="310" t="b">
        <f t="shared" si="7"/>
        <v>1</v>
      </c>
    </row>
    <row r="124" spans="1:37" s="310" customFormat="1" ht="48">
      <c r="B124" s="311" t="s">
        <v>899</v>
      </c>
      <c r="C124" s="312" t="s">
        <v>900</v>
      </c>
      <c r="D124" s="312" t="s">
        <v>901</v>
      </c>
      <c r="E124" s="318" t="s">
        <v>902</v>
      </c>
      <c r="F124" s="312"/>
      <c r="G124" s="312"/>
      <c r="H124" s="367">
        <f t="shared" si="4"/>
        <v>0</v>
      </c>
      <c r="I124" s="326">
        <f>+VLOOKUP(B124,S$10:AD204,12,0)</f>
        <v>4000</v>
      </c>
      <c r="J124" s="331">
        <v>408151</v>
      </c>
      <c r="K124" s="331">
        <v>408151</v>
      </c>
      <c r="L124" s="331">
        <v>0</v>
      </c>
      <c r="M124" s="331">
        <f t="shared" si="5"/>
        <v>408151</v>
      </c>
      <c r="N124" s="331">
        <v>408151</v>
      </c>
      <c r="O124" s="331">
        <v>0</v>
      </c>
      <c r="P124" s="331">
        <v>408151</v>
      </c>
      <c r="Q124" s="340">
        <f t="shared" si="6"/>
        <v>1</v>
      </c>
      <c r="S124" s="323" t="s">
        <v>899</v>
      </c>
      <c r="T124" s="323" t="s">
        <v>1554</v>
      </c>
      <c r="U124" s="323" t="s">
        <v>902</v>
      </c>
      <c r="V124" s="323" t="s">
        <v>1555</v>
      </c>
      <c r="W124" s="323" t="s">
        <v>1196</v>
      </c>
      <c r="X124" s="323" t="s">
        <v>1556</v>
      </c>
      <c r="Y124" s="323" t="s">
        <v>1750</v>
      </c>
      <c r="Z124" s="323" t="s">
        <v>1247</v>
      </c>
      <c r="AA124" s="323" t="s">
        <v>1248</v>
      </c>
      <c r="AB124" s="323" t="s">
        <v>1261</v>
      </c>
      <c r="AC124" s="323" t="s">
        <v>1191</v>
      </c>
      <c r="AD124" s="323">
        <v>4000</v>
      </c>
      <c r="AE124" s="323">
        <v>408151</v>
      </c>
      <c r="AF124" s="323">
        <v>408151</v>
      </c>
      <c r="AG124" s="323">
        <v>0</v>
      </c>
      <c r="AH124" s="323">
        <v>0</v>
      </c>
      <c r="AI124" s="323" t="s">
        <v>1192</v>
      </c>
      <c r="AJ124" s="323" t="b">
        <v>1</v>
      </c>
      <c r="AK124" s="310" t="b">
        <f t="shared" si="7"/>
        <v>1</v>
      </c>
    </row>
    <row r="125" spans="1:37" s="310" customFormat="1" ht="48">
      <c r="B125" s="311" t="s">
        <v>903</v>
      </c>
      <c r="C125" s="312" t="s">
        <v>904</v>
      </c>
      <c r="D125" s="312" t="s">
        <v>905</v>
      </c>
      <c r="E125" s="318" t="s">
        <v>906</v>
      </c>
      <c r="F125" s="312"/>
      <c r="G125" s="312"/>
      <c r="H125" s="367">
        <f t="shared" si="4"/>
        <v>0</v>
      </c>
      <c r="I125" s="326">
        <f>+VLOOKUP(B125,S$10:AD205,12,0)</f>
        <v>3000</v>
      </c>
      <c r="J125" s="331">
        <v>372991</v>
      </c>
      <c r="K125" s="331">
        <v>372991</v>
      </c>
      <c r="L125" s="331">
        <v>0</v>
      </c>
      <c r="M125" s="331">
        <f t="shared" si="5"/>
        <v>372991</v>
      </c>
      <c r="N125" s="331">
        <v>372991</v>
      </c>
      <c r="O125" s="331">
        <v>0</v>
      </c>
      <c r="P125" s="331">
        <v>372991</v>
      </c>
      <c r="Q125" s="340">
        <f t="shared" si="6"/>
        <v>1</v>
      </c>
      <c r="S125" s="323" t="s">
        <v>903</v>
      </c>
      <c r="T125" s="323" t="s">
        <v>1557</v>
      </c>
      <c r="U125" s="323" t="s">
        <v>906</v>
      </c>
      <c r="V125" s="323" t="s">
        <v>1558</v>
      </c>
      <c r="W125" s="323" t="s">
        <v>1186</v>
      </c>
      <c r="X125" s="323" t="s">
        <v>1187</v>
      </c>
      <c r="Y125" s="323" t="s">
        <v>1710</v>
      </c>
      <c r="Z125" s="323" t="s">
        <v>1188</v>
      </c>
      <c r="AA125" s="323" t="s">
        <v>1189</v>
      </c>
      <c r="AB125" s="323" t="s">
        <v>1190</v>
      </c>
      <c r="AC125" s="323" t="s">
        <v>1191</v>
      </c>
      <c r="AD125" s="323">
        <v>3000</v>
      </c>
      <c r="AE125" s="323">
        <v>372991</v>
      </c>
      <c r="AF125" s="323">
        <v>372991</v>
      </c>
      <c r="AG125" s="323">
        <v>0</v>
      </c>
      <c r="AH125" s="323">
        <v>0</v>
      </c>
      <c r="AI125" s="323" t="s">
        <v>1192</v>
      </c>
      <c r="AJ125" s="323" t="b">
        <v>1</v>
      </c>
      <c r="AK125" s="310" t="b">
        <f t="shared" si="7"/>
        <v>1</v>
      </c>
    </row>
    <row r="126" spans="1:37" s="310" customFormat="1" ht="72">
      <c r="B126" s="311" t="s">
        <v>907</v>
      </c>
      <c r="C126" s="312" t="s">
        <v>908</v>
      </c>
      <c r="D126" s="312" t="s">
        <v>909</v>
      </c>
      <c r="E126" s="318" t="s">
        <v>910</v>
      </c>
      <c r="F126" s="312"/>
      <c r="G126" s="312"/>
      <c r="H126" s="367">
        <f t="shared" si="4"/>
        <v>0</v>
      </c>
      <c r="I126" s="326">
        <f>+VLOOKUP(B126,S$10:AD206,12,0)</f>
        <v>3000</v>
      </c>
      <c r="J126" s="331">
        <v>443404</v>
      </c>
      <c r="K126" s="331">
        <v>443404</v>
      </c>
      <c r="L126" s="331">
        <v>0</v>
      </c>
      <c r="M126" s="331">
        <f t="shared" si="5"/>
        <v>443404</v>
      </c>
      <c r="N126" s="331">
        <v>443404</v>
      </c>
      <c r="O126" s="331">
        <v>0</v>
      </c>
      <c r="P126" s="331">
        <v>443404</v>
      </c>
      <c r="Q126" s="340">
        <f t="shared" si="6"/>
        <v>1</v>
      </c>
      <c r="S126" s="323" t="s">
        <v>907</v>
      </c>
      <c r="T126" s="323" t="s">
        <v>1559</v>
      </c>
      <c r="U126" s="323" t="s">
        <v>910</v>
      </c>
      <c r="V126" s="323" t="s">
        <v>1744</v>
      </c>
      <c r="W126" s="323" t="s">
        <v>1186</v>
      </c>
      <c r="X126" s="323" t="s">
        <v>1187</v>
      </c>
      <c r="Y126" s="323" t="s">
        <v>1710</v>
      </c>
      <c r="Z126" s="323" t="s">
        <v>1188</v>
      </c>
      <c r="AA126" s="323" t="s">
        <v>1189</v>
      </c>
      <c r="AB126" s="323" t="s">
        <v>1190</v>
      </c>
      <c r="AC126" s="323" t="s">
        <v>1191</v>
      </c>
      <c r="AD126" s="323">
        <v>3000</v>
      </c>
      <c r="AE126" s="323">
        <v>443404</v>
      </c>
      <c r="AF126" s="323">
        <v>443404</v>
      </c>
      <c r="AG126" s="323">
        <v>0</v>
      </c>
      <c r="AH126" s="323">
        <v>0</v>
      </c>
      <c r="AI126" s="323" t="s">
        <v>1192</v>
      </c>
      <c r="AJ126" s="323" t="b">
        <v>1</v>
      </c>
      <c r="AK126" s="310" t="b">
        <f t="shared" si="7"/>
        <v>1</v>
      </c>
    </row>
    <row r="127" spans="1:37" s="310" customFormat="1" ht="48">
      <c r="B127" s="311" t="s">
        <v>911</v>
      </c>
      <c r="C127" s="312" t="s">
        <v>912</v>
      </c>
      <c r="D127" s="312" t="s">
        <v>694</v>
      </c>
      <c r="E127" s="318" t="s">
        <v>913</v>
      </c>
      <c r="F127" s="312"/>
      <c r="G127" s="312"/>
      <c r="H127" s="367">
        <f t="shared" si="4"/>
        <v>0.84879075485563482</v>
      </c>
      <c r="I127" s="326">
        <f>+VLOOKUP(B127,S$10:AD207,12,0)</f>
        <v>6000</v>
      </c>
      <c r="J127" s="331">
        <v>2812763</v>
      </c>
      <c r="K127" s="331">
        <v>2812763</v>
      </c>
      <c r="L127" s="331">
        <v>2387447.23</v>
      </c>
      <c r="M127" s="331">
        <f t="shared" si="5"/>
        <v>424025.62999999989</v>
      </c>
      <c r="N127" s="331">
        <v>2811472.86</v>
      </c>
      <c r="O127" s="331">
        <v>2387447.23</v>
      </c>
      <c r="P127" s="331">
        <v>2811472.86</v>
      </c>
      <c r="Q127" s="340">
        <f t="shared" si="6"/>
        <v>0.99954132644662907</v>
      </c>
      <c r="S127" s="323" t="s">
        <v>911</v>
      </c>
      <c r="T127" s="323" t="s">
        <v>1560</v>
      </c>
      <c r="U127" s="323" t="s">
        <v>913</v>
      </c>
      <c r="V127" s="323" t="s">
        <v>1561</v>
      </c>
      <c r="W127" s="323" t="s">
        <v>1196</v>
      </c>
      <c r="X127" s="323" t="s">
        <v>1562</v>
      </c>
      <c r="Y127" s="323" t="s">
        <v>1751</v>
      </c>
      <c r="Z127" s="323" t="s">
        <v>1279</v>
      </c>
      <c r="AA127" s="323" t="s">
        <v>1280</v>
      </c>
      <c r="AB127" s="323" t="s">
        <v>1200</v>
      </c>
      <c r="AC127" s="323" t="s">
        <v>1191</v>
      </c>
      <c r="AD127" s="323">
        <v>6000</v>
      </c>
      <c r="AE127" s="323">
        <v>2812763</v>
      </c>
      <c r="AF127" s="323">
        <v>2811472.86</v>
      </c>
      <c r="AG127" s="323">
        <v>0</v>
      </c>
      <c r="AH127" s="323">
        <v>0</v>
      </c>
      <c r="AI127" s="323" t="s">
        <v>1192</v>
      </c>
      <c r="AJ127" s="323" t="b">
        <v>1</v>
      </c>
      <c r="AK127" s="310" t="b">
        <f t="shared" si="7"/>
        <v>1</v>
      </c>
    </row>
    <row r="128" spans="1:37" s="310" customFormat="1" ht="48">
      <c r="B128" s="311" t="s">
        <v>914</v>
      </c>
      <c r="C128" s="312" t="s">
        <v>915</v>
      </c>
      <c r="D128" s="312" t="s">
        <v>916</v>
      </c>
      <c r="E128" s="318" t="s">
        <v>917</v>
      </c>
      <c r="F128" s="312"/>
      <c r="G128" s="312"/>
      <c r="H128" s="367">
        <f t="shared" si="4"/>
        <v>0.97590907673084293</v>
      </c>
      <c r="I128" s="326">
        <f>+VLOOKUP(B128,S$10:AD208,12,0)</f>
        <v>4000</v>
      </c>
      <c r="J128" s="331">
        <v>545009</v>
      </c>
      <c r="K128" s="331">
        <v>545009</v>
      </c>
      <c r="L128" s="331">
        <v>531879.23</v>
      </c>
      <c r="M128" s="331">
        <f t="shared" si="5"/>
        <v>13129.770000000019</v>
      </c>
      <c r="N128" s="331">
        <v>545009</v>
      </c>
      <c r="O128" s="331">
        <v>531879.23</v>
      </c>
      <c r="P128" s="331">
        <v>545009</v>
      </c>
      <c r="Q128" s="340">
        <f t="shared" si="6"/>
        <v>1</v>
      </c>
      <c r="S128" s="323" t="s">
        <v>914</v>
      </c>
      <c r="T128" s="323" t="s">
        <v>1563</v>
      </c>
      <c r="U128" s="323" t="s">
        <v>917</v>
      </c>
      <c r="V128" s="323" t="s">
        <v>1564</v>
      </c>
      <c r="W128" s="323" t="s">
        <v>1186</v>
      </c>
      <c r="X128" s="323" t="s">
        <v>1265</v>
      </c>
      <c r="Y128" s="323" t="s">
        <v>1719</v>
      </c>
      <c r="Z128" s="323" t="s">
        <v>1247</v>
      </c>
      <c r="AA128" s="323" t="s">
        <v>1248</v>
      </c>
      <c r="AB128" s="323" t="s">
        <v>1236</v>
      </c>
      <c r="AC128" s="323" t="s">
        <v>1191</v>
      </c>
      <c r="AD128" s="323">
        <v>4000</v>
      </c>
      <c r="AE128" s="323">
        <v>545009</v>
      </c>
      <c r="AF128" s="323">
        <v>545009</v>
      </c>
      <c r="AG128" s="323">
        <v>0</v>
      </c>
      <c r="AH128" s="323">
        <v>0</v>
      </c>
      <c r="AI128" s="323" t="s">
        <v>1192</v>
      </c>
      <c r="AJ128" s="323" t="b">
        <v>1</v>
      </c>
      <c r="AK128" s="310" t="b">
        <f t="shared" si="7"/>
        <v>1</v>
      </c>
    </row>
    <row r="129" spans="1:37" s="310" customFormat="1" ht="48">
      <c r="B129" s="311" t="s">
        <v>918</v>
      </c>
      <c r="C129" s="312" t="s">
        <v>919</v>
      </c>
      <c r="D129" s="312" t="s">
        <v>920</v>
      </c>
      <c r="E129" s="318" t="s">
        <v>921</v>
      </c>
      <c r="F129" s="312" t="s">
        <v>922</v>
      </c>
      <c r="G129" s="318" t="s">
        <v>923</v>
      </c>
      <c r="H129" s="367">
        <f t="shared" si="4"/>
        <v>0</v>
      </c>
      <c r="I129" s="326">
        <f>+VLOOKUP(B129,S$10:AD209,12,0)</f>
        <v>6000</v>
      </c>
      <c r="J129" s="331">
        <v>513319</v>
      </c>
      <c r="K129" s="331">
        <v>513319</v>
      </c>
      <c r="L129" s="331">
        <v>0</v>
      </c>
      <c r="M129" s="331">
        <f t="shared" si="5"/>
        <v>513285.89</v>
      </c>
      <c r="N129" s="331">
        <v>513285.89</v>
      </c>
      <c r="O129" s="331">
        <v>0</v>
      </c>
      <c r="P129" s="331">
        <v>513285.89</v>
      </c>
      <c r="Q129" s="340">
        <f t="shared" si="6"/>
        <v>0.99993549819897576</v>
      </c>
      <c r="S129" s="323" t="s">
        <v>918</v>
      </c>
      <c r="T129" s="323" t="s">
        <v>1565</v>
      </c>
      <c r="U129" s="323" t="s">
        <v>1566</v>
      </c>
      <c r="V129" s="323" t="s">
        <v>1567</v>
      </c>
      <c r="W129" s="323" t="s">
        <v>1196</v>
      </c>
      <c r="X129" s="323" t="s">
        <v>1412</v>
      </c>
      <c r="Y129" s="323" t="s">
        <v>1736</v>
      </c>
      <c r="Z129" s="323" t="s">
        <v>1413</v>
      </c>
      <c r="AA129" s="323" t="s">
        <v>1414</v>
      </c>
      <c r="AB129" s="323" t="s">
        <v>1200</v>
      </c>
      <c r="AC129" s="323" t="s">
        <v>1415</v>
      </c>
      <c r="AD129" s="323">
        <v>6000</v>
      </c>
      <c r="AE129" s="323">
        <v>513319</v>
      </c>
      <c r="AF129" s="323">
        <v>513285.89</v>
      </c>
      <c r="AG129" s="323">
        <v>0</v>
      </c>
      <c r="AH129" s="323">
        <v>0</v>
      </c>
      <c r="AI129" s="323" t="s">
        <v>1192</v>
      </c>
      <c r="AJ129" s="323" t="b">
        <v>1</v>
      </c>
      <c r="AK129" s="310" t="b">
        <f t="shared" si="7"/>
        <v>1</v>
      </c>
    </row>
    <row r="130" spans="1:37" s="310" customFormat="1" ht="36">
      <c r="B130" s="311" t="s">
        <v>924</v>
      </c>
      <c r="C130" s="312" t="s">
        <v>925</v>
      </c>
      <c r="D130" s="312" t="s">
        <v>926</v>
      </c>
      <c r="E130" s="318" t="s">
        <v>927</v>
      </c>
      <c r="F130" s="312"/>
      <c r="G130" s="312"/>
      <c r="H130" s="367">
        <f t="shared" si="4"/>
        <v>0</v>
      </c>
      <c r="I130" s="326">
        <f>+VLOOKUP(B130,S$10:AD210,12,0)</f>
        <v>3000</v>
      </c>
      <c r="J130" s="331">
        <v>421690</v>
      </c>
      <c r="K130" s="331">
        <v>421690</v>
      </c>
      <c r="L130" s="331">
        <v>0</v>
      </c>
      <c r="M130" s="331">
        <f t="shared" si="5"/>
        <v>421690</v>
      </c>
      <c r="N130" s="331">
        <v>421690</v>
      </c>
      <c r="O130" s="331">
        <v>0</v>
      </c>
      <c r="P130" s="331">
        <v>421690</v>
      </c>
      <c r="Q130" s="340">
        <f t="shared" si="6"/>
        <v>1</v>
      </c>
      <c r="S130" s="323" t="s">
        <v>924</v>
      </c>
      <c r="T130" s="323" t="s">
        <v>1568</v>
      </c>
      <c r="U130" s="323" t="s">
        <v>927</v>
      </c>
      <c r="V130" s="323" t="s">
        <v>1569</v>
      </c>
      <c r="W130" s="323" t="s">
        <v>1186</v>
      </c>
      <c r="X130" s="323" t="s">
        <v>1187</v>
      </c>
      <c r="Y130" s="323" t="s">
        <v>1710</v>
      </c>
      <c r="Z130" s="323" t="s">
        <v>1188</v>
      </c>
      <c r="AA130" s="323" t="s">
        <v>1189</v>
      </c>
      <c r="AB130" s="323" t="s">
        <v>1190</v>
      </c>
      <c r="AC130" s="323" t="s">
        <v>1191</v>
      </c>
      <c r="AD130" s="323">
        <v>3000</v>
      </c>
      <c r="AE130" s="323">
        <v>421690</v>
      </c>
      <c r="AF130" s="323">
        <v>421690</v>
      </c>
      <c r="AG130" s="323">
        <v>0</v>
      </c>
      <c r="AH130" s="323">
        <v>0</v>
      </c>
      <c r="AI130" s="323" t="s">
        <v>1192</v>
      </c>
      <c r="AJ130" s="323" t="b">
        <v>1</v>
      </c>
      <c r="AK130" s="310" t="b">
        <f t="shared" si="7"/>
        <v>1</v>
      </c>
    </row>
    <row r="131" spans="1:37" s="310" customFormat="1" ht="48">
      <c r="A131" s="314"/>
      <c r="B131" s="311" t="s">
        <v>928</v>
      </c>
      <c r="C131" s="312" t="s">
        <v>929</v>
      </c>
      <c r="D131" s="312" t="s">
        <v>930</v>
      </c>
      <c r="E131" s="318" t="s">
        <v>931</v>
      </c>
      <c r="F131" s="312"/>
      <c r="G131" s="312"/>
      <c r="H131" s="367">
        <f t="shared" si="4"/>
        <v>0</v>
      </c>
      <c r="I131" s="326">
        <f>+VLOOKUP(B131,S$10:AD211,12,0)</f>
        <v>3000</v>
      </c>
      <c r="J131" s="331">
        <v>833356</v>
      </c>
      <c r="K131" s="331">
        <v>833356</v>
      </c>
      <c r="L131" s="331">
        <v>0</v>
      </c>
      <c r="M131" s="331">
        <f t="shared" si="5"/>
        <v>833356</v>
      </c>
      <c r="N131" s="331">
        <v>833356</v>
      </c>
      <c r="O131" s="331">
        <v>0</v>
      </c>
      <c r="P131" s="331">
        <v>833356</v>
      </c>
      <c r="Q131" s="340">
        <f t="shared" si="6"/>
        <v>1</v>
      </c>
      <c r="R131" s="314"/>
      <c r="S131" s="323" t="s">
        <v>928</v>
      </c>
      <c r="T131" s="323" t="s">
        <v>1570</v>
      </c>
      <c r="U131" s="323" t="s">
        <v>931</v>
      </c>
      <c r="V131" s="323" t="s">
        <v>1571</v>
      </c>
      <c r="W131" s="323" t="s">
        <v>1186</v>
      </c>
      <c r="X131" s="323" t="s">
        <v>1187</v>
      </c>
      <c r="Y131" s="323" t="s">
        <v>1710</v>
      </c>
      <c r="Z131" s="323" t="s">
        <v>1188</v>
      </c>
      <c r="AA131" s="323" t="s">
        <v>1189</v>
      </c>
      <c r="AB131" s="323" t="s">
        <v>1190</v>
      </c>
      <c r="AC131" s="323" t="s">
        <v>1191</v>
      </c>
      <c r="AD131" s="323">
        <v>3000</v>
      </c>
      <c r="AE131" s="323">
        <v>833356</v>
      </c>
      <c r="AF131" s="323">
        <v>833356</v>
      </c>
      <c r="AG131" s="323">
        <v>0</v>
      </c>
      <c r="AH131" s="323">
        <v>0</v>
      </c>
      <c r="AI131" s="323" t="s">
        <v>1192</v>
      </c>
      <c r="AJ131" s="323" t="b">
        <v>1</v>
      </c>
      <c r="AK131" s="310" t="b">
        <f t="shared" si="7"/>
        <v>1</v>
      </c>
    </row>
    <row r="132" spans="1:37" s="310" customFormat="1" ht="36">
      <c r="B132" s="311" t="s">
        <v>932</v>
      </c>
      <c r="C132" s="312" t="s">
        <v>933</v>
      </c>
      <c r="D132" s="312" t="s">
        <v>694</v>
      </c>
      <c r="E132" s="318" t="s">
        <v>934</v>
      </c>
      <c r="F132" s="312"/>
      <c r="G132" s="312"/>
      <c r="H132" s="367">
        <f t="shared" si="4"/>
        <v>0</v>
      </c>
      <c r="I132" s="326">
        <f>+VLOOKUP(B132,S$10:AD212,12,0)</f>
        <v>6000</v>
      </c>
      <c r="J132" s="331">
        <v>1731139</v>
      </c>
      <c r="K132" s="331">
        <v>1731139</v>
      </c>
      <c r="L132" s="331">
        <v>0</v>
      </c>
      <c r="M132" s="331">
        <f t="shared" si="5"/>
        <v>1730443.54</v>
      </c>
      <c r="N132" s="331">
        <v>1730443.54</v>
      </c>
      <c r="O132" s="331">
        <v>0</v>
      </c>
      <c r="P132" s="331">
        <v>1730443.54</v>
      </c>
      <c r="Q132" s="340">
        <f t="shared" si="6"/>
        <v>0.99959826449522537</v>
      </c>
      <c r="S132" s="323" t="s">
        <v>932</v>
      </c>
      <c r="T132" s="323" t="s">
        <v>1572</v>
      </c>
      <c r="U132" s="323" t="s">
        <v>934</v>
      </c>
      <c r="V132" s="323" t="s">
        <v>1573</v>
      </c>
      <c r="W132" s="323" t="s">
        <v>1196</v>
      </c>
      <c r="X132" s="323" t="s">
        <v>1574</v>
      </c>
      <c r="Y132" s="323" t="s">
        <v>1752</v>
      </c>
      <c r="Z132" s="323" t="s">
        <v>1575</v>
      </c>
      <c r="AA132" s="323" t="s">
        <v>1576</v>
      </c>
      <c r="AB132" s="323" t="s">
        <v>1200</v>
      </c>
      <c r="AC132" s="323" t="s">
        <v>1191</v>
      </c>
      <c r="AD132" s="323">
        <v>6000</v>
      </c>
      <c r="AE132" s="323">
        <v>1731139</v>
      </c>
      <c r="AF132" s="323">
        <v>1730443.54</v>
      </c>
      <c r="AG132" s="323">
        <v>0</v>
      </c>
      <c r="AH132" s="323">
        <v>0</v>
      </c>
      <c r="AI132" s="323" t="s">
        <v>1192</v>
      </c>
      <c r="AJ132" s="323" t="b">
        <v>1</v>
      </c>
      <c r="AK132" s="310" t="b">
        <f t="shared" si="7"/>
        <v>1</v>
      </c>
    </row>
    <row r="133" spans="1:37" s="310" customFormat="1" ht="48">
      <c r="B133" s="311" t="s">
        <v>935</v>
      </c>
      <c r="C133" s="312" t="s">
        <v>936</v>
      </c>
      <c r="D133" s="312" t="s">
        <v>694</v>
      </c>
      <c r="E133" s="318" t="s">
        <v>937</v>
      </c>
      <c r="F133" s="312"/>
      <c r="G133" s="312"/>
      <c r="H133" s="367">
        <f t="shared" si="4"/>
        <v>0.99989123622177423</v>
      </c>
      <c r="I133" s="326">
        <f>+VLOOKUP(B133,S$10:AD213,12,0)</f>
        <v>6000</v>
      </c>
      <c r="J133" s="331">
        <v>1621036</v>
      </c>
      <c r="K133" s="331">
        <v>1621036</v>
      </c>
      <c r="L133" s="331">
        <v>1620859.69</v>
      </c>
      <c r="M133" s="331">
        <f t="shared" si="5"/>
        <v>0</v>
      </c>
      <c r="N133" s="331">
        <v>1620859.69</v>
      </c>
      <c r="O133" s="331">
        <v>1620859.69</v>
      </c>
      <c r="P133" s="331">
        <v>1620859.69</v>
      </c>
      <c r="Q133" s="340">
        <f t="shared" si="6"/>
        <v>0.99989123622177423</v>
      </c>
      <c r="S133" s="323" t="s">
        <v>935</v>
      </c>
      <c r="T133" s="323" t="s">
        <v>1577</v>
      </c>
      <c r="U133" s="323" t="s">
        <v>937</v>
      </c>
      <c r="V133" s="323" t="s">
        <v>1578</v>
      </c>
      <c r="W133" s="323" t="s">
        <v>1196</v>
      </c>
      <c r="X133" s="323" t="s">
        <v>1562</v>
      </c>
      <c r="Y133" s="323" t="s">
        <v>1751</v>
      </c>
      <c r="Z133" s="323" t="s">
        <v>1279</v>
      </c>
      <c r="AA133" s="323" t="s">
        <v>1280</v>
      </c>
      <c r="AB133" s="323" t="s">
        <v>1200</v>
      </c>
      <c r="AC133" s="323" t="s">
        <v>1191</v>
      </c>
      <c r="AD133" s="323">
        <v>6000</v>
      </c>
      <c r="AE133" s="323">
        <v>1621036</v>
      </c>
      <c r="AF133" s="323">
        <v>1620859.69</v>
      </c>
      <c r="AG133" s="323">
        <v>0</v>
      </c>
      <c r="AH133" s="323">
        <v>0</v>
      </c>
      <c r="AI133" s="323" t="s">
        <v>1192</v>
      </c>
      <c r="AJ133" s="323" t="b">
        <v>1</v>
      </c>
      <c r="AK133" s="310" t="b">
        <f t="shared" si="7"/>
        <v>1</v>
      </c>
    </row>
    <row r="134" spans="1:37" s="310" customFormat="1" ht="24">
      <c r="B134" s="311" t="s">
        <v>938</v>
      </c>
      <c r="C134" s="312" t="s">
        <v>939</v>
      </c>
      <c r="D134" s="312" t="s">
        <v>940</v>
      </c>
      <c r="E134" s="318" t="s">
        <v>941</v>
      </c>
      <c r="F134" s="312"/>
      <c r="G134" s="312"/>
      <c r="H134" s="367">
        <f t="shared" si="4"/>
        <v>0</v>
      </c>
      <c r="I134" s="326">
        <f>+VLOOKUP(B134,S$10:AD214,12,0)</f>
        <v>3000</v>
      </c>
      <c r="J134" s="331">
        <v>522976</v>
      </c>
      <c r="K134" s="331">
        <v>522976</v>
      </c>
      <c r="L134" s="331">
        <v>0</v>
      </c>
      <c r="M134" s="331">
        <f t="shared" si="5"/>
        <v>522976</v>
      </c>
      <c r="N134" s="331">
        <v>522976</v>
      </c>
      <c r="O134" s="331">
        <v>0</v>
      </c>
      <c r="P134" s="331">
        <v>522976</v>
      </c>
      <c r="Q134" s="340">
        <f t="shared" si="6"/>
        <v>1</v>
      </c>
      <c r="S134" s="323" t="s">
        <v>938</v>
      </c>
      <c r="T134" s="323" t="s">
        <v>1579</v>
      </c>
      <c r="U134" s="323" t="s">
        <v>941</v>
      </c>
      <c r="V134" s="323" t="s">
        <v>1580</v>
      </c>
      <c r="W134" s="323" t="s">
        <v>1186</v>
      </c>
      <c r="X134" s="323" t="s">
        <v>1187</v>
      </c>
      <c r="Y134" s="323" t="s">
        <v>1710</v>
      </c>
      <c r="Z134" s="323" t="s">
        <v>1188</v>
      </c>
      <c r="AA134" s="323" t="s">
        <v>1189</v>
      </c>
      <c r="AB134" s="323" t="s">
        <v>1190</v>
      </c>
      <c r="AC134" s="323" t="s">
        <v>1191</v>
      </c>
      <c r="AD134" s="323">
        <v>3000</v>
      </c>
      <c r="AE134" s="323">
        <v>522976</v>
      </c>
      <c r="AF134" s="323">
        <v>522976</v>
      </c>
      <c r="AG134" s="323">
        <v>0</v>
      </c>
      <c r="AH134" s="323">
        <v>0</v>
      </c>
      <c r="AI134" s="323" t="s">
        <v>1192</v>
      </c>
      <c r="AJ134" s="323" t="b">
        <v>1</v>
      </c>
      <c r="AK134" s="310" t="b">
        <f t="shared" si="7"/>
        <v>1</v>
      </c>
    </row>
    <row r="135" spans="1:37" s="310" customFormat="1" ht="36">
      <c r="B135" s="311" t="s">
        <v>942</v>
      </c>
      <c r="C135" s="312" t="s">
        <v>943</v>
      </c>
      <c r="D135" s="312" t="s">
        <v>694</v>
      </c>
      <c r="E135" s="318" t="s">
        <v>944</v>
      </c>
      <c r="F135" s="312"/>
      <c r="G135" s="312"/>
      <c r="H135" s="367">
        <f t="shared" si="4"/>
        <v>0</v>
      </c>
      <c r="I135" s="326">
        <f>+VLOOKUP(B135,S$10:AD215,12,0)</f>
        <v>6000</v>
      </c>
      <c r="J135" s="331">
        <v>2738881</v>
      </c>
      <c r="K135" s="331">
        <v>2738881</v>
      </c>
      <c r="L135" s="331">
        <v>0</v>
      </c>
      <c r="M135" s="331">
        <f t="shared" si="5"/>
        <v>2738429.1</v>
      </c>
      <c r="N135" s="331">
        <v>2738429.1</v>
      </c>
      <c r="O135" s="331">
        <v>0</v>
      </c>
      <c r="P135" s="331">
        <v>2738429.1</v>
      </c>
      <c r="Q135" s="340">
        <f t="shared" si="6"/>
        <v>0.99983500560995531</v>
      </c>
      <c r="S135" s="323" t="s">
        <v>942</v>
      </c>
      <c r="T135" s="323" t="s">
        <v>1581</v>
      </c>
      <c r="U135" s="323" t="s">
        <v>944</v>
      </c>
      <c r="V135" s="323" t="s">
        <v>1582</v>
      </c>
      <c r="W135" s="323" t="s">
        <v>1196</v>
      </c>
      <c r="X135" s="323" t="s">
        <v>1574</v>
      </c>
      <c r="Y135" s="323" t="s">
        <v>1752</v>
      </c>
      <c r="Z135" s="323" t="s">
        <v>1575</v>
      </c>
      <c r="AA135" s="323" t="s">
        <v>1576</v>
      </c>
      <c r="AB135" s="323" t="s">
        <v>1200</v>
      </c>
      <c r="AC135" s="323" t="s">
        <v>1191</v>
      </c>
      <c r="AD135" s="323">
        <v>6000</v>
      </c>
      <c r="AE135" s="323">
        <v>2738881</v>
      </c>
      <c r="AF135" s="323">
        <v>2738429.1</v>
      </c>
      <c r="AG135" s="323">
        <v>0</v>
      </c>
      <c r="AH135" s="323">
        <v>0</v>
      </c>
      <c r="AI135" s="323" t="s">
        <v>1192</v>
      </c>
      <c r="AJ135" s="323" t="b">
        <v>1</v>
      </c>
      <c r="AK135" s="310" t="b">
        <f t="shared" si="7"/>
        <v>1</v>
      </c>
    </row>
    <row r="136" spans="1:37" s="310" customFormat="1" ht="48">
      <c r="B136" s="311" t="s">
        <v>945</v>
      </c>
      <c r="C136" s="312" t="s">
        <v>946</v>
      </c>
      <c r="D136" s="312" t="s">
        <v>947</v>
      </c>
      <c r="E136" s="318" t="s">
        <v>948</v>
      </c>
      <c r="F136" s="312"/>
      <c r="G136" s="312"/>
      <c r="H136" s="367">
        <f t="shared" si="4"/>
        <v>0</v>
      </c>
      <c r="I136" s="326">
        <f>+VLOOKUP(B136,S$10:AD216,12,0)</f>
        <v>4000</v>
      </c>
      <c r="J136" s="331">
        <v>740828</v>
      </c>
      <c r="K136" s="331">
        <v>740828</v>
      </c>
      <c r="L136" s="331">
        <v>0</v>
      </c>
      <c r="M136" s="331">
        <f t="shared" si="5"/>
        <v>740828</v>
      </c>
      <c r="N136" s="331">
        <v>740828</v>
      </c>
      <c r="O136" s="331">
        <v>0</v>
      </c>
      <c r="P136" s="331">
        <v>740828</v>
      </c>
      <c r="Q136" s="340">
        <f t="shared" si="6"/>
        <v>1</v>
      </c>
      <c r="S136" s="323" t="s">
        <v>945</v>
      </c>
      <c r="T136" s="323" t="s">
        <v>1583</v>
      </c>
      <c r="U136" s="323" t="s">
        <v>948</v>
      </c>
      <c r="V136" s="323" t="s">
        <v>1584</v>
      </c>
      <c r="W136" s="323" t="s">
        <v>1186</v>
      </c>
      <c r="X136" s="323" t="s">
        <v>1233</v>
      </c>
      <c r="Y136" s="323" t="s">
        <v>1716</v>
      </c>
      <c r="Z136" s="323" t="s">
        <v>1234</v>
      </c>
      <c r="AA136" s="323" t="s">
        <v>1235</v>
      </c>
      <c r="AB136" s="323" t="s">
        <v>1236</v>
      </c>
      <c r="AC136" s="323" t="s">
        <v>1191</v>
      </c>
      <c r="AD136" s="323">
        <v>4000</v>
      </c>
      <c r="AE136" s="323">
        <v>740828</v>
      </c>
      <c r="AF136" s="323">
        <v>740828</v>
      </c>
      <c r="AG136" s="323">
        <v>0</v>
      </c>
      <c r="AH136" s="323">
        <v>0</v>
      </c>
      <c r="AI136" s="323" t="s">
        <v>1192</v>
      </c>
      <c r="AJ136" s="323" t="b">
        <v>1</v>
      </c>
      <c r="AK136" s="310" t="b">
        <f t="shared" si="7"/>
        <v>1</v>
      </c>
    </row>
    <row r="137" spans="1:37" s="310" customFormat="1" ht="36">
      <c r="B137" s="311" t="s">
        <v>949</v>
      </c>
      <c r="C137" s="312" t="s">
        <v>950</v>
      </c>
      <c r="D137" s="312" t="s">
        <v>951</v>
      </c>
      <c r="E137" s="318" t="s">
        <v>952</v>
      </c>
      <c r="F137" s="312"/>
      <c r="G137" s="312"/>
      <c r="H137" s="367">
        <f t="shared" si="4"/>
        <v>0</v>
      </c>
      <c r="I137" s="326">
        <f>+VLOOKUP(B137,S$10:AD217,12,0)</f>
        <v>6000</v>
      </c>
      <c r="J137" s="331">
        <v>393930</v>
      </c>
      <c r="K137" s="331">
        <v>393930</v>
      </c>
      <c r="L137" s="331">
        <v>0</v>
      </c>
      <c r="M137" s="331">
        <f t="shared" si="5"/>
        <v>393758.78</v>
      </c>
      <c r="N137" s="331">
        <v>393758.78</v>
      </c>
      <c r="O137" s="331">
        <v>0</v>
      </c>
      <c r="P137" s="331">
        <v>393758.78</v>
      </c>
      <c r="Q137" s="340">
        <f t="shared" si="6"/>
        <v>0.99956535425075532</v>
      </c>
      <c r="S137" s="323" t="s">
        <v>949</v>
      </c>
      <c r="T137" s="323" t="s">
        <v>1585</v>
      </c>
      <c r="U137" s="323" t="s">
        <v>952</v>
      </c>
      <c r="V137" s="323" t="s">
        <v>1586</v>
      </c>
      <c r="W137" s="323" t="s">
        <v>1196</v>
      </c>
      <c r="X137" s="323" t="s">
        <v>1278</v>
      </c>
      <c r="Y137" s="323" t="s">
        <v>1721</v>
      </c>
      <c r="Z137" s="323" t="s">
        <v>1279</v>
      </c>
      <c r="AA137" s="323" t="s">
        <v>1280</v>
      </c>
      <c r="AB137" s="323" t="s">
        <v>1200</v>
      </c>
      <c r="AC137" s="323" t="s">
        <v>1191</v>
      </c>
      <c r="AD137" s="323">
        <v>6000</v>
      </c>
      <c r="AE137" s="323">
        <v>393930</v>
      </c>
      <c r="AF137" s="323">
        <v>393758.78</v>
      </c>
      <c r="AG137" s="323">
        <v>0</v>
      </c>
      <c r="AH137" s="323">
        <v>0</v>
      </c>
      <c r="AI137" s="323" t="s">
        <v>1192</v>
      </c>
      <c r="AJ137" s="323" t="b">
        <v>1</v>
      </c>
      <c r="AK137" s="310" t="b">
        <f t="shared" si="7"/>
        <v>1</v>
      </c>
    </row>
    <row r="138" spans="1:37" s="310" customFormat="1" ht="72">
      <c r="B138" s="311" t="s">
        <v>953</v>
      </c>
      <c r="C138" s="312" t="s">
        <v>954</v>
      </c>
      <c r="D138" s="312" t="s">
        <v>694</v>
      </c>
      <c r="E138" s="318" t="s">
        <v>955</v>
      </c>
      <c r="F138" s="312"/>
      <c r="G138" s="312"/>
      <c r="H138" s="367">
        <f t="shared" si="4"/>
        <v>0</v>
      </c>
      <c r="I138" s="326">
        <f>+VLOOKUP(B138,S$10:AD218,12,0)</f>
        <v>6000</v>
      </c>
      <c r="J138" s="331">
        <v>1779576</v>
      </c>
      <c r="K138" s="331">
        <v>1779576</v>
      </c>
      <c r="L138" s="331">
        <v>0</v>
      </c>
      <c r="M138" s="331">
        <f t="shared" si="5"/>
        <v>1779471.76</v>
      </c>
      <c r="N138" s="331">
        <v>1779471.76</v>
      </c>
      <c r="O138" s="331">
        <v>0</v>
      </c>
      <c r="P138" s="331">
        <v>1779471.76</v>
      </c>
      <c r="Q138" s="340">
        <f t="shared" si="6"/>
        <v>0.99994142424937171</v>
      </c>
      <c r="S138" s="323" t="s">
        <v>953</v>
      </c>
      <c r="T138" s="323" t="s">
        <v>1587</v>
      </c>
      <c r="U138" s="323" t="s">
        <v>955</v>
      </c>
      <c r="V138" s="323" t="s">
        <v>1588</v>
      </c>
      <c r="W138" s="323" t="s">
        <v>1196</v>
      </c>
      <c r="X138" s="323" t="s">
        <v>1589</v>
      </c>
      <c r="Y138" s="323" t="s">
        <v>1753</v>
      </c>
      <c r="Z138" s="323" t="s">
        <v>1590</v>
      </c>
      <c r="AA138" s="323" t="s">
        <v>1404</v>
      </c>
      <c r="AB138" s="323" t="s">
        <v>1200</v>
      </c>
      <c r="AC138" s="323" t="s">
        <v>1191</v>
      </c>
      <c r="AD138" s="323">
        <v>6000</v>
      </c>
      <c r="AE138" s="323">
        <v>1779576</v>
      </c>
      <c r="AF138" s="323">
        <v>1779471.76</v>
      </c>
      <c r="AG138" s="323">
        <v>0</v>
      </c>
      <c r="AH138" s="323">
        <v>0</v>
      </c>
      <c r="AI138" s="323" t="s">
        <v>1192</v>
      </c>
      <c r="AJ138" s="323" t="b">
        <v>1</v>
      </c>
      <c r="AK138" s="310" t="b">
        <f t="shared" si="7"/>
        <v>1</v>
      </c>
    </row>
    <row r="139" spans="1:37" s="310" customFormat="1" ht="24">
      <c r="B139" s="311" t="s">
        <v>956</v>
      </c>
      <c r="C139" s="312" t="s">
        <v>957</v>
      </c>
      <c r="D139" s="312" t="s">
        <v>958</v>
      </c>
      <c r="E139" s="318" t="s">
        <v>959</v>
      </c>
      <c r="F139" s="312"/>
      <c r="G139" s="312"/>
      <c r="H139" s="367">
        <f t="shared" si="4"/>
        <v>0.99918074901010634</v>
      </c>
      <c r="I139" s="326">
        <f>+VLOOKUP(B139,S$10:AD219,12,0)</f>
        <v>6000</v>
      </c>
      <c r="J139" s="331">
        <v>1239022</v>
      </c>
      <c r="K139" s="331">
        <v>1239022</v>
      </c>
      <c r="L139" s="331">
        <v>1238006.93</v>
      </c>
      <c r="M139" s="331">
        <f t="shared" si="5"/>
        <v>0</v>
      </c>
      <c r="N139" s="331">
        <v>1238006.93</v>
      </c>
      <c r="O139" s="331">
        <v>1238006.93</v>
      </c>
      <c r="P139" s="331">
        <v>1238006.93</v>
      </c>
      <c r="Q139" s="340">
        <f t="shared" si="6"/>
        <v>0.99918074901010634</v>
      </c>
      <c r="S139" s="323" t="s">
        <v>956</v>
      </c>
      <c r="T139" s="323" t="s">
        <v>1591</v>
      </c>
      <c r="U139" s="323" t="s">
        <v>959</v>
      </c>
      <c r="V139" s="323" t="s">
        <v>1592</v>
      </c>
      <c r="W139" s="323" t="s">
        <v>1196</v>
      </c>
      <c r="X139" s="323" t="s">
        <v>1491</v>
      </c>
      <c r="Y139" s="323" t="s">
        <v>1743</v>
      </c>
      <c r="Z139" s="323" t="s">
        <v>1503</v>
      </c>
      <c r="AA139" s="323" t="s">
        <v>1280</v>
      </c>
      <c r="AB139" s="323" t="s">
        <v>1200</v>
      </c>
      <c r="AC139" s="323" t="s">
        <v>1191</v>
      </c>
      <c r="AD139" s="323">
        <v>6000</v>
      </c>
      <c r="AE139" s="323">
        <v>1239022</v>
      </c>
      <c r="AF139" s="323">
        <v>1238006.93</v>
      </c>
      <c r="AG139" s="323">
        <v>0</v>
      </c>
      <c r="AH139" s="323">
        <v>0</v>
      </c>
      <c r="AI139" s="323" t="s">
        <v>1192</v>
      </c>
      <c r="AJ139" s="323" t="b">
        <v>1</v>
      </c>
      <c r="AK139" s="310" t="b">
        <f t="shared" si="7"/>
        <v>1</v>
      </c>
    </row>
    <row r="140" spans="1:37" s="310" customFormat="1" ht="24">
      <c r="B140" s="311" t="s">
        <v>960</v>
      </c>
      <c r="C140" s="312" t="s">
        <v>961</v>
      </c>
      <c r="D140" s="312" t="s">
        <v>962</v>
      </c>
      <c r="E140" s="318" t="s">
        <v>963</v>
      </c>
      <c r="F140" s="312"/>
      <c r="G140" s="312"/>
      <c r="H140" s="367">
        <f t="shared" ref="H140:H192" si="8">+L140/K140</f>
        <v>0.99927273717414355</v>
      </c>
      <c r="I140" s="326">
        <f>+VLOOKUP(B140,S$10:AD220,12,0)</f>
        <v>6000</v>
      </c>
      <c r="J140" s="331">
        <v>477434</v>
      </c>
      <c r="K140" s="331">
        <v>477434</v>
      </c>
      <c r="L140" s="331">
        <v>477086.78</v>
      </c>
      <c r="M140" s="331">
        <f t="shared" ref="M140:M192" si="9">+P140-L140</f>
        <v>0</v>
      </c>
      <c r="N140" s="331">
        <v>477086.78</v>
      </c>
      <c r="O140" s="331">
        <v>477086.78</v>
      </c>
      <c r="P140" s="331">
        <v>477086.78</v>
      </c>
      <c r="Q140" s="340">
        <f t="shared" ref="Q140:Q192" si="10">(M140+L140)/K140</f>
        <v>0.99927273717414355</v>
      </c>
      <c r="S140" s="323" t="s">
        <v>960</v>
      </c>
      <c r="T140" s="323" t="s">
        <v>1593</v>
      </c>
      <c r="U140" s="323" t="s">
        <v>963</v>
      </c>
      <c r="V140" s="323" t="s">
        <v>1594</v>
      </c>
      <c r="W140" s="323" t="s">
        <v>1196</v>
      </c>
      <c r="X140" s="323" t="s">
        <v>1314</v>
      </c>
      <c r="Y140" s="323" t="s">
        <v>1725</v>
      </c>
      <c r="Z140" s="323" t="s">
        <v>1315</v>
      </c>
      <c r="AA140" s="323" t="s">
        <v>1316</v>
      </c>
      <c r="AB140" s="323" t="s">
        <v>1200</v>
      </c>
      <c r="AC140" s="323" t="s">
        <v>1191</v>
      </c>
      <c r="AD140" s="323">
        <v>6000</v>
      </c>
      <c r="AE140" s="323">
        <v>477434</v>
      </c>
      <c r="AF140" s="323">
        <v>477086.78</v>
      </c>
      <c r="AG140" s="323">
        <v>0</v>
      </c>
      <c r="AH140" s="323">
        <v>0</v>
      </c>
      <c r="AI140" s="323" t="s">
        <v>1192</v>
      </c>
      <c r="AJ140" s="323" t="b">
        <v>1</v>
      </c>
      <c r="AK140" s="310" t="b">
        <f t="shared" ref="AK140:AK197" si="11">B140=S140</f>
        <v>1</v>
      </c>
    </row>
    <row r="141" spans="1:37" s="310" customFormat="1" ht="60">
      <c r="B141" s="311" t="s">
        <v>964</v>
      </c>
      <c r="C141" s="312" t="s">
        <v>965</v>
      </c>
      <c r="D141" s="312" t="s">
        <v>694</v>
      </c>
      <c r="E141" s="318" t="s">
        <v>966</v>
      </c>
      <c r="F141" s="312"/>
      <c r="G141" s="312"/>
      <c r="H141" s="367">
        <f t="shared" si="8"/>
        <v>0</v>
      </c>
      <c r="I141" s="326">
        <f>+VLOOKUP(B141,S$10:AD221,12,0)</f>
        <v>6000</v>
      </c>
      <c r="J141" s="331">
        <v>1767814</v>
      </c>
      <c r="K141" s="331">
        <v>1767814</v>
      </c>
      <c r="L141" s="331">
        <v>0</v>
      </c>
      <c r="M141" s="331">
        <f t="shared" si="9"/>
        <v>1750554.4</v>
      </c>
      <c r="N141" s="331">
        <v>1750554.4</v>
      </c>
      <c r="O141" s="331">
        <v>0</v>
      </c>
      <c r="P141" s="331">
        <v>1750554.4</v>
      </c>
      <c r="Q141" s="340">
        <f t="shared" si="10"/>
        <v>0.99023675567678493</v>
      </c>
      <c r="S141" s="323" t="s">
        <v>964</v>
      </c>
      <c r="T141" s="323" t="s">
        <v>1595</v>
      </c>
      <c r="U141" s="323" t="s">
        <v>966</v>
      </c>
      <c r="V141" s="323" t="s">
        <v>1596</v>
      </c>
      <c r="W141" s="323" t="s">
        <v>1196</v>
      </c>
      <c r="X141" s="323" t="s">
        <v>1597</v>
      </c>
      <c r="Y141" s="323" t="s">
        <v>1754</v>
      </c>
      <c r="Z141" s="323" t="s">
        <v>1598</v>
      </c>
      <c r="AA141" s="323" t="s">
        <v>1599</v>
      </c>
      <c r="AB141" s="323" t="s">
        <v>1200</v>
      </c>
      <c r="AC141" s="323" t="s">
        <v>1191</v>
      </c>
      <c r="AD141" s="323">
        <v>6000</v>
      </c>
      <c r="AE141" s="323">
        <v>1767814</v>
      </c>
      <c r="AF141" s="323">
        <v>1750554.4</v>
      </c>
      <c r="AG141" s="323">
        <v>0</v>
      </c>
      <c r="AH141" s="323">
        <v>0</v>
      </c>
      <c r="AI141" s="323" t="s">
        <v>1192</v>
      </c>
      <c r="AJ141" s="323" t="b">
        <v>1</v>
      </c>
      <c r="AK141" s="310" t="b">
        <f t="shared" si="11"/>
        <v>1</v>
      </c>
    </row>
    <row r="142" spans="1:37" s="310" customFormat="1" ht="48">
      <c r="B142" s="311" t="s">
        <v>967</v>
      </c>
      <c r="C142" s="312" t="s">
        <v>968</v>
      </c>
      <c r="D142" s="312" t="s">
        <v>969</v>
      </c>
      <c r="E142" s="318" t="s">
        <v>970</v>
      </c>
      <c r="F142" s="312"/>
      <c r="G142" s="312"/>
      <c r="H142" s="367">
        <f t="shared" si="8"/>
        <v>0</v>
      </c>
      <c r="I142" s="326">
        <f>+VLOOKUP(B142,S$10:AD222,12,0)</f>
        <v>4000</v>
      </c>
      <c r="J142" s="331">
        <v>443394</v>
      </c>
      <c r="K142" s="331">
        <v>443394</v>
      </c>
      <c r="L142" s="331">
        <v>0</v>
      </c>
      <c r="M142" s="331">
        <f t="shared" si="9"/>
        <v>442625.32</v>
      </c>
      <c r="N142" s="331">
        <v>442625.32</v>
      </c>
      <c r="O142" s="331">
        <v>0</v>
      </c>
      <c r="P142" s="331">
        <v>442625.32</v>
      </c>
      <c r="Q142" s="340">
        <f t="shared" si="10"/>
        <v>0.99826637257157291</v>
      </c>
      <c r="S142" s="323" t="s">
        <v>967</v>
      </c>
      <c r="T142" s="323" t="s">
        <v>1600</v>
      </c>
      <c r="U142" s="323" t="s">
        <v>970</v>
      </c>
      <c r="V142" s="323" t="s">
        <v>1601</v>
      </c>
      <c r="W142" s="323" t="s">
        <v>1196</v>
      </c>
      <c r="X142" s="323" t="s">
        <v>1548</v>
      </c>
      <c r="Y142" s="323" t="s">
        <v>1749</v>
      </c>
      <c r="Z142" s="323" t="s">
        <v>1351</v>
      </c>
      <c r="AA142" s="323" t="s">
        <v>1352</v>
      </c>
      <c r="AB142" s="323" t="s">
        <v>1200</v>
      </c>
      <c r="AC142" s="323" t="s">
        <v>1191</v>
      </c>
      <c r="AD142" s="323">
        <v>4000</v>
      </c>
      <c r="AE142" s="323">
        <v>443394</v>
      </c>
      <c r="AF142" s="323">
        <v>442625.32</v>
      </c>
      <c r="AG142" s="323">
        <v>0</v>
      </c>
      <c r="AH142" s="323">
        <v>0</v>
      </c>
      <c r="AI142" s="323" t="s">
        <v>1192</v>
      </c>
      <c r="AJ142" s="323" t="b">
        <v>1</v>
      </c>
      <c r="AK142" s="310" t="b">
        <f t="shared" si="11"/>
        <v>1</v>
      </c>
    </row>
    <row r="143" spans="1:37" s="310" customFormat="1">
      <c r="B143" s="311" t="s">
        <v>971</v>
      </c>
      <c r="C143" s="312" t="s">
        <v>972</v>
      </c>
      <c r="D143" s="312" t="s">
        <v>973</v>
      </c>
      <c r="E143" s="318" t="s">
        <v>974</v>
      </c>
      <c r="F143" s="312"/>
      <c r="G143" s="312"/>
      <c r="H143" s="367">
        <f t="shared" si="8"/>
        <v>0</v>
      </c>
      <c r="I143" s="326">
        <f>+VLOOKUP(B143,S$10:AD223,12,0)</f>
        <v>3000</v>
      </c>
      <c r="J143" s="331">
        <v>453961</v>
      </c>
      <c r="K143" s="331">
        <v>453961</v>
      </c>
      <c r="L143" s="331">
        <v>0</v>
      </c>
      <c r="M143" s="331">
        <f t="shared" si="9"/>
        <v>453961</v>
      </c>
      <c r="N143" s="331">
        <v>453961</v>
      </c>
      <c r="O143" s="331">
        <v>0</v>
      </c>
      <c r="P143" s="331">
        <v>453961</v>
      </c>
      <c r="Q143" s="340">
        <f t="shared" si="10"/>
        <v>1</v>
      </c>
      <c r="S143" s="323" t="s">
        <v>971</v>
      </c>
      <c r="T143" s="323" t="s">
        <v>1602</v>
      </c>
      <c r="U143" s="323" t="s">
        <v>974</v>
      </c>
      <c r="V143" s="323" t="s">
        <v>1603</v>
      </c>
      <c r="W143" s="323" t="s">
        <v>1186</v>
      </c>
      <c r="X143" s="323" t="s">
        <v>1187</v>
      </c>
      <c r="Y143" s="323" t="s">
        <v>1710</v>
      </c>
      <c r="Z143" s="323" t="s">
        <v>1188</v>
      </c>
      <c r="AA143" s="323" t="s">
        <v>1189</v>
      </c>
      <c r="AB143" s="323" t="s">
        <v>1190</v>
      </c>
      <c r="AC143" s="323" t="s">
        <v>1191</v>
      </c>
      <c r="AD143" s="323">
        <v>3000</v>
      </c>
      <c r="AE143" s="323">
        <v>453961</v>
      </c>
      <c r="AF143" s="323">
        <v>453961</v>
      </c>
      <c r="AG143" s="323">
        <v>0</v>
      </c>
      <c r="AH143" s="323">
        <v>0</v>
      </c>
      <c r="AI143" s="323" t="s">
        <v>1192</v>
      </c>
      <c r="AJ143" s="323" t="b">
        <v>1</v>
      </c>
      <c r="AK143" s="310" t="b">
        <f t="shared" si="11"/>
        <v>1</v>
      </c>
    </row>
    <row r="144" spans="1:37" s="310" customFormat="1" ht="24">
      <c r="B144" s="311" t="s">
        <v>975</v>
      </c>
      <c r="C144" s="312" t="s">
        <v>976</v>
      </c>
      <c r="D144" s="312" t="s">
        <v>977</v>
      </c>
      <c r="E144" s="318" t="s">
        <v>978</v>
      </c>
      <c r="F144" s="312"/>
      <c r="G144" s="312"/>
      <c r="H144" s="367">
        <f t="shared" si="8"/>
        <v>0</v>
      </c>
      <c r="I144" s="326">
        <f>+VLOOKUP(B144,S$10:AD224,12,0)</f>
        <v>2000</v>
      </c>
      <c r="J144" s="331">
        <v>471450</v>
      </c>
      <c r="K144" s="331">
        <v>471450</v>
      </c>
      <c r="L144" s="331">
        <v>0</v>
      </c>
      <c r="M144" s="331">
        <f t="shared" si="9"/>
        <v>471450</v>
      </c>
      <c r="N144" s="331">
        <v>471450</v>
      </c>
      <c r="O144" s="331">
        <v>0</v>
      </c>
      <c r="P144" s="331">
        <v>471450</v>
      </c>
      <c r="Q144" s="340">
        <f t="shared" si="10"/>
        <v>1</v>
      </c>
      <c r="S144" s="323" t="s">
        <v>975</v>
      </c>
      <c r="T144" s="323" t="s">
        <v>1604</v>
      </c>
      <c r="U144" s="323" t="s">
        <v>978</v>
      </c>
      <c r="V144" s="323" t="s">
        <v>1605</v>
      </c>
      <c r="W144" s="323" t="s">
        <v>1186</v>
      </c>
      <c r="X144" s="323" t="s">
        <v>1392</v>
      </c>
      <c r="Y144" s="323" t="s">
        <v>1733</v>
      </c>
      <c r="Z144" s="323" t="s">
        <v>1393</v>
      </c>
      <c r="AA144" s="323" t="s">
        <v>1394</v>
      </c>
      <c r="AB144" s="323" t="s">
        <v>1395</v>
      </c>
      <c r="AC144" s="323" t="s">
        <v>1191</v>
      </c>
      <c r="AD144" s="323">
        <v>2000</v>
      </c>
      <c r="AE144" s="323">
        <v>471450</v>
      </c>
      <c r="AF144" s="323">
        <v>471450</v>
      </c>
      <c r="AG144" s="323">
        <v>0</v>
      </c>
      <c r="AH144" s="323">
        <v>0</v>
      </c>
      <c r="AI144" s="323" t="s">
        <v>1192</v>
      </c>
      <c r="AJ144" s="323" t="b">
        <v>1</v>
      </c>
      <c r="AK144" s="310" t="b">
        <f t="shared" si="11"/>
        <v>1</v>
      </c>
    </row>
    <row r="145" spans="1:37" s="310" customFormat="1" ht="24">
      <c r="B145" s="311" t="s">
        <v>979</v>
      </c>
      <c r="C145" s="312" t="s">
        <v>980</v>
      </c>
      <c r="D145" s="312" t="s">
        <v>981</v>
      </c>
      <c r="E145" s="318" t="s">
        <v>982</v>
      </c>
      <c r="F145" s="312"/>
      <c r="G145" s="312"/>
      <c r="H145" s="367">
        <f t="shared" si="8"/>
        <v>0</v>
      </c>
      <c r="I145" s="326">
        <f>+VLOOKUP(B145,S$10:AD225,12,0)</f>
        <v>6000</v>
      </c>
      <c r="J145" s="331">
        <v>461797</v>
      </c>
      <c r="K145" s="331">
        <v>461797</v>
      </c>
      <c r="L145" s="331">
        <v>0</v>
      </c>
      <c r="M145" s="331">
        <f t="shared" si="9"/>
        <v>460774.65</v>
      </c>
      <c r="N145" s="331">
        <v>460774.65</v>
      </c>
      <c r="O145" s="331">
        <v>0</v>
      </c>
      <c r="P145" s="331">
        <v>460774.65</v>
      </c>
      <c r="Q145" s="340">
        <f t="shared" si="10"/>
        <v>0.99778614845917146</v>
      </c>
      <c r="S145" s="323" t="s">
        <v>979</v>
      </c>
      <c r="T145" s="323" t="s">
        <v>1606</v>
      </c>
      <c r="U145" s="323" t="s">
        <v>982</v>
      </c>
      <c r="V145" s="323" t="s">
        <v>1607</v>
      </c>
      <c r="W145" s="323" t="s">
        <v>1196</v>
      </c>
      <c r="X145" s="323" t="s">
        <v>1412</v>
      </c>
      <c r="Y145" s="323" t="s">
        <v>1736</v>
      </c>
      <c r="Z145" s="323" t="s">
        <v>1413</v>
      </c>
      <c r="AA145" s="323" t="s">
        <v>1414</v>
      </c>
      <c r="AB145" s="323" t="s">
        <v>1200</v>
      </c>
      <c r="AC145" s="323" t="s">
        <v>1415</v>
      </c>
      <c r="AD145" s="323">
        <v>6000</v>
      </c>
      <c r="AE145" s="323">
        <v>461797</v>
      </c>
      <c r="AF145" s="323">
        <v>460774.65</v>
      </c>
      <c r="AG145" s="323">
        <v>0</v>
      </c>
      <c r="AH145" s="323">
        <v>0</v>
      </c>
      <c r="AI145" s="323" t="s">
        <v>1192</v>
      </c>
      <c r="AJ145" s="323" t="b">
        <v>1</v>
      </c>
      <c r="AK145" s="310" t="b">
        <f t="shared" si="11"/>
        <v>1</v>
      </c>
    </row>
    <row r="146" spans="1:37" s="310" customFormat="1" ht="84">
      <c r="B146" s="311" t="s">
        <v>983</v>
      </c>
      <c r="C146" s="312" t="s">
        <v>984</v>
      </c>
      <c r="D146" s="312" t="s">
        <v>985</v>
      </c>
      <c r="E146" s="318" t="s">
        <v>986</v>
      </c>
      <c r="F146" s="312"/>
      <c r="G146" s="312"/>
      <c r="H146" s="367">
        <f t="shared" si="8"/>
        <v>0</v>
      </c>
      <c r="I146" s="326">
        <f>+VLOOKUP(B146,S$10:AD226,12,0)</f>
        <v>4000</v>
      </c>
      <c r="J146" s="331">
        <v>465018</v>
      </c>
      <c r="K146" s="331">
        <v>465018</v>
      </c>
      <c r="L146" s="331">
        <v>0</v>
      </c>
      <c r="M146" s="331">
        <f t="shared" si="9"/>
        <v>465018</v>
      </c>
      <c r="N146" s="331">
        <v>465018</v>
      </c>
      <c r="O146" s="331">
        <v>0</v>
      </c>
      <c r="P146" s="331">
        <v>465018</v>
      </c>
      <c r="Q146" s="340">
        <f t="shared" si="10"/>
        <v>1</v>
      </c>
      <c r="S146" s="323" t="s">
        <v>983</v>
      </c>
      <c r="T146" s="323" t="s">
        <v>1608</v>
      </c>
      <c r="U146" s="323" t="s">
        <v>986</v>
      </c>
      <c r="V146" s="323" t="s">
        <v>1609</v>
      </c>
      <c r="W146" s="323" t="s">
        <v>1196</v>
      </c>
      <c r="X146" s="323" t="s">
        <v>1345</v>
      </c>
      <c r="Y146" s="323" t="s">
        <v>1728</v>
      </c>
      <c r="Z146" s="323" t="s">
        <v>1346</v>
      </c>
      <c r="AA146" s="323" t="s">
        <v>1347</v>
      </c>
      <c r="AB146" s="323" t="s">
        <v>1200</v>
      </c>
      <c r="AC146" s="323" t="s">
        <v>1191</v>
      </c>
      <c r="AD146" s="323">
        <v>4000</v>
      </c>
      <c r="AE146" s="323">
        <v>465018</v>
      </c>
      <c r="AF146" s="323">
        <v>465018</v>
      </c>
      <c r="AG146" s="323">
        <v>0</v>
      </c>
      <c r="AH146" s="323">
        <v>0</v>
      </c>
      <c r="AI146" s="323" t="s">
        <v>1192</v>
      </c>
      <c r="AJ146" s="323" t="b">
        <v>1</v>
      </c>
      <c r="AK146" s="310" t="b">
        <f t="shared" si="11"/>
        <v>1</v>
      </c>
    </row>
    <row r="147" spans="1:37" s="310" customFormat="1" ht="36">
      <c r="B147" s="311" t="s">
        <v>987</v>
      </c>
      <c r="C147" s="312" t="s">
        <v>988</v>
      </c>
      <c r="D147" s="312" t="s">
        <v>989</v>
      </c>
      <c r="E147" s="318" t="s">
        <v>990</v>
      </c>
      <c r="F147" s="312"/>
      <c r="G147" s="312"/>
      <c r="H147" s="367">
        <f t="shared" si="8"/>
        <v>0</v>
      </c>
      <c r="I147" s="326">
        <f>+VLOOKUP(B147,S$10:AD227,12,0)</f>
        <v>3000</v>
      </c>
      <c r="J147" s="331">
        <v>456056</v>
      </c>
      <c r="K147" s="331">
        <v>456056</v>
      </c>
      <c r="L147" s="331">
        <v>0</v>
      </c>
      <c r="M147" s="331">
        <f t="shared" si="9"/>
        <v>456056</v>
      </c>
      <c r="N147" s="331">
        <v>456056</v>
      </c>
      <c r="O147" s="331">
        <v>0</v>
      </c>
      <c r="P147" s="331">
        <v>456056</v>
      </c>
      <c r="Q147" s="340">
        <f t="shared" si="10"/>
        <v>1</v>
      </c>
      <c r="S147" s="323" t="s">
        <v>987</v>
      </c>
      <c r="T147" s="323" t="s">
        <v>1610</v>
      </c>
      <c r="U147" s="323" t="s">
        <v>990</v>
      </c>
      <c r="V147" s="323" t="s">
        <v>1755</v>
      </c>
      <c r="W147" s="323" t="s">
        <v>1186</v>
      </c>
      <c r="X147" s="323" t="s">
        <v>1187</v>
      </c>
      <c r="Y147" s="323" t="s">
        <v>1710</v>
      </c>
      <c r="Z147" s="323" t="s">
        <v>1188</v>
      </c>
      <c r="AA147" s="323" t="s">
        <v>1189</v>
      </c>
      <c r="AB147" s="323" t="s">
        <v>1190</v>
      </c>
      <c r="AC147" s="323" t="s">
        <v>1191</v>
      </c>
      <c r="AD147" s="323">
        <v>3000</v>
      </c>
      <c r="AE147" s="323">
        <v>456056</v>
      </c>
      <c r="AF147" s="323">
        <v>456056</v>
      </c>
      <c r="AG147" s="323">
        <v>0</v>
      </c>
      <c r="AH147" s="323">
        <v>0</v>
      </c>
      <c r="AI147" s="323" t="s">
        <v>1192</v>
      </c>
      <c r="AJ147" s="323" t="b">
        <v>1</v>
      </c>
      <c r="AK147" s="310" t="b">
        <f t="shared" si="11"/>
        <v>1</v>
      </c>
    </row>
    <row r="148" spans="1:37" s="310" customFormat="1" ht="60">
      <c r="B148" s="311" t="s">
        <v>991</v>
      </c>
      <c r="C148" s="312" t="s">
        <v>992</v>
      </c>
      <c r="D148" s="312" t="s">
        <v>993</v>
      </c>
      <c r="E148" s="318" t="s">
        <v>994</v>
      </c>
      <c r="F148" s="312"/>
      <c r="G148" s="312"/>
      <c r="H148" s="367">
        <f t="shared" si="8"/>
        <v>0</v>
      </c>
      <c r="I148" s="326">
        <f>+VLOOKUP(B148,S$10:AD228,12,0)</f>
        <v>4000</v>
      </c>
      <c r="J148" s="331">
        <v>522437</v>
      </c>
      <c r="K148" s="331">
        <v>522437</v>
      </c>
      <c r="L148" s="331">
        <v>0</v>
      </c>
      <c r="M148" s="331">
        <f t="shared" si="9"/>
        <v>522437</v>
      </c>
      <c r="N148" s="331">
        <v>522437</v>
      </c>
      <c r="O148" s="331">
        <v>0</v>
      </c>
      <c r="P148" s="331">
        <v>522437</v>
      </c>
      <c r="Q148" s="340">
        <f t="shared" si="10"/>
        <v>1</v>
      </c>
      <c r="S148" s="323" t="s">
        <v>991</v>
      </c>
      <c r="T148" s="323" t="s">
        <v>1611</v>
      </c>
      <c r="U148" s="323" t="s">
        <v>994</v>
      </c>
      <c r="V148" s="323" t="s">
        <v>1612</v>
      </c>
      <c r="W148" s="323" t="s">
        <v>1186</v>
      </c>
      <c r="X148" s="323" t="s">
        <v>1387</v>
      </c>
      <c r="Y148" s="323" t="s">
        <v>1732</v>
      </c>
      <c r="Z148" s="323" t="s">
        <v>1247</v>
      </c>
      <c r="AA148" s="323" t="s">
        <v>1248</v>
      </c>
      <c r="AB148" s="323" t="s">
        <v>1236</v>
      </c>
      <c r="AC148" s="323" t="s">
        <v>1191</v>
      </c>
      <c r="AD148" s="323">
        <v>4000</v>
      </c>
      <c r="AE148" s="323">
        <v>522437</v>
      </c>
      <c r="AF148" s="323">
        <v>522437</v>
      </c>
      <c r="AG148" s="323">
        <v>0</v>
      </c>
      <c r="AH148" s="323">
        <v>0</v>
      </c>
      <c r="AI148" s="323" t="s">
        <v>1192</v>
      </c>
      <c r="AJ148" s="323" t="b">
        <v>1</v>
      </c>
      <c r="AK148" s="310" t="b">
        <f t="shared" si="11"/>
        <v>1</v>
      </c>
    </row>
    <row r="149" spans="1:37" s="310" customFormat="1" ht="84">
      <c r="B149" s="311" t="s">
        <v>995</v>
      </c>
      <c r="C149" s="312" t="s">
        <v>996</v>
      </c>
      <c r="D149" s="312" t="s">
        <v>997</v>
      </c>
      <c r="E149" s="318" t="s">
        <v>998</v>
      </c>
      <c r="F149" s="312"/>
      <c r="G149" s="312"/>
      <c r="H149" s="367">
        <f t="shared" si="8"/>
        <v>1</v>
      </c>
      <c r="I149" s="326">
        <f>+VLOOKUP(B149,S$10:AD229,12,0)</f>
        <v>6000</v>
      </c>
      <c r="J149" s="331">
        <v>424644</v>
      </c>
      <c r="K149" s="331">
        <v>424644</v>
      </c>
      <c r="L149" s="331">
        <v>424644</v>
      </c>
      <c r="M149" s="331">
        <f t="shared" si="9"/>
        <v>0</v>
      </c>
      <c r="N149" s="331">
        <v>424644</v>
      </c>
      <c r="O149" s="331">
        <v>424644</v>
      </c>
      <c r="P149" s="331">
        <v>424644</v>
      </c>
      <c r="Q149" s="340">
        <f t="shared" si="10"/>
        <v>1</v>
      </c>
      <c r="S149" s="323" t="s">
        <v>995</v>
      </c>
      <c r="T149" s="323" t="s">
        <v>1613</v>
      </c>
      <c r="U149" s="323" t="s">
        <v>998</v>
      </c>
      <c r="V149" s="323" t="s">
        <v>1614</v>
      </c>
      <c r="W149" s="323" t="s">
        <v>1196</v>
      </c>
      <c r="X149" s="323" t="s">
        <v>1302</v>
      </c>
      <c r="Y149" s="323" t="s">
        <v>1724</v>
      </c>
      <c r="Z149" s="323" t="s">
        <v>1303</v>
      </c>
      <c r="AA149" s="323" t="s">
        <v>1304</v>
      </c>
      <c r="AB149" s="323" t="s">
        <v>1200</v>
      </c>
      <c r="AC149" s="323" t="s">
        <v>1191</v>
      </c>
      <c r="AD149" s="323">
        <v>6000</v>
      </c>
      <c r="AE149" s="323">
        <v>424644</v>
      </c>
      <c r="AF149" s="323">
        <v>424644</v>
      </c>
      <c r="AG149" s="323">
        <v>0</v>
      </c>
      <c r="AH149" s="323">
        <v>0</v>
      </c>
      <c r="AI149" s="323" t="s">
        <v>1192</v>
      </c>
      <c r="AJ149" s="323" t="b">
        <v>1</v>
      </c>
      <c r="AK149" s="310" t="b">
        <f t="shared" si="11"/>
        <v>1</v>
      </c>
    </row>
    <row r="150" spans="1:37" s="310" customFormat="1" ht="48">
      <c r="B150" s="311" t="s">
        <v>999</v>
      </c>
      <c r="C150" s="312" t="s">
        <v>1000</v>
      </c>
      <c r="D150" s="312" t="s">
        <v>1001</v>
      </c>
      <c r="E150" s="318" t="s">
        <v>1002</v>
      </c>
      <c r="F150" s="312"/>
      <c r="G150" s="312"/>
      <c r="H150" s="367">
        <f t="shared" si="8"/>
        <v>0</v>
      </c>
      <c r="I150" s="326">
        <f>+VLOOKUP(B150,S$10:AD230,12,0)</f>
        <v>3000</v>
      </c>
      <c r="J150" s="331">
        <v>425383</v>
      </c>
      <c r="K150" s="331">
        <v>425383</v>
      </c>
      <c r="L150" s="331">
        <v>0</v>
      </c>
      <c r="M150" s="331">
        <f t="shared" si="9"/>
        <v>425383</v>
      </c>
      <c r="N150" s="331">
        <v>425383</v>
      </c>
      <c r="O150" s="331">
        <v>0</v>
      </c>
      <c r="P150" s="331">
        <v>425383</v>
      </c>
      <c r="Q150" s="340">
        <f t="shared" si="10"/>
        <v>1</v>
      </c>
      <c r="S150" s="323" t="s">
        <v>999</v>
      </c>
      <c r="T150" s="323" t="s">
        <v>1615</v>
      </c>
      <c r="U150" s="323" t="s">
        <v>1002</v>
      </c>
      <c r="V150" s="323" t="s">
        <v>1616</v>
      </c>
      <c r="W150" s="323" t="s">
        <v>1186</v>
      </c>
      <c r="X150" s="323" t="s">
        <v>1187</v>
      </c>
      <c r="Y150" s="323" t="s">
        <v>1710</v>
      </c>
      <c r="Z150" s="323" t="s">
        <v>1188</v>
      </c>
      <c r="AA150" s="323" t="s">
        <v>1189</v>
      </c>
      <c r="AB150" s="323" t="s">
        <v>1190</v>
      </c>
      <c r="AC150" s="323" t="s">
        <v>1191</v>
      </c>
      <c r="AD150" s="323">
        <v>3000</v>
      </c>
      <c r="AE150" s="323">
        <v>425383</v>
      </c>
      <c r="AF150" s="323">
        <v>425383</v>
      </c>
      <c r="AG150" s="323">
        <v>0</v>
      </c>
      <c r="AH150" s="323">
        <v>0</v>
      </c>
      <c r="AI150" s="323" t="s">
        <v>1192</v>
      </c>
      <c r="AJ150" s="323" t="b">
        <v>1</v>
      </c>
      <c r="AK150" s="310" t="b">
        <f t="shared" si="11"/>
        <v>1</v>
      </c>
    </row>
    <row r="151" spans="1:37" s="310" customFormat="1" ht="48">
      <c r="B151" s="311" t="s">
        <v>1003</v>
      </c>
      <c r="C151" s="312" t="s">
        <v>1004</v>
      </c>
      <c r="D151" s="312" t="s">
        <v>1005</v>
      </c>
      <c r="E151" s="318" t="s">
        <v>1006</v>
      </c>
      <c r="F151" s="312"/>
      <c r="G151" s="312"/>
      <c r="H151" s="367">
        <f t="shared" si="8"/>
        <v>0</v>
      </c>
      <c r="I151" s="326">
        <f>+VLOOKUP(B151,S$10:AD231,12,0)</f>
        <v>3000</v>
      </c>
      <c r="J151" s="331">
        <v>490130</v>
      </c>
      <c r="K151" s="331">
        <v>490130</v>
      </c>
      <c r="L151" s="331">
        <v>0</v>
      </c>
      <c r="M151" s="331">
        <f t="shared" si="9"/>
        <v>490130</v>
      </c>
      <c r="N151" s="331">
        <v>490130</v>
      </c>
      <c r="O151" s="331">
        <v>0</v>
      </c>
      <c r="P151" s="331">
        <v>490130</v>
      </c>
      <c r="Q151" s="340">
        <f t="shared" si="10"/>
        <v>1</v>
      </c>
      <c r="S151" s="323" t="s">
        <v>1003</v>
      </c>
      <c r="T151" s="323" t="s">
        <v>1617</v>
      </c>
      <c r="U151" s="323" t="s">
        <v>1006</v>
      </c>
      <c r="V151" s="323" t="s">
        <v>1618</v>
      </c>
      <c r="W151" s="323" t="s">
        <v>1186</v>
      </c>
      <c r="X151" s="323" t="s">
        <v>1187</v>
      </c>
      <c r="Y151" s="323" t="s">
        <v>1710</v>
      </c>
      <c r="Z151" s="323" t="s">
        <v>1188</v>
      </c>
      <c r="AA151" s="323" t="s">
        <v>1189</v>
      </c>
      <c r="AB151" s="323" t="s">
        <v>1190</v>
      </c>
      <c r="AC151" s="323" t="s">
        <v>1191</v>
      </c>
      <c r="AD151" s="323">
        <v>3000</v>
      </c>
      <c r="AE151" s="323">
        <v>490130</v>
      </c>
      <c r="AF151" s="323">
        <v>490130</v>
      </c>
      <c r="AG151" s="323">
        <v>0</v>
      </c>
      <c r="AH151" s="323">
        <v>0</v>
      </c>
      <c r="AI151" s="323" t="s">
        <v>1192</v>
      </c>
      <c r="AJ151" s="323" t="b">
        <v>1</v>
      </c>
      <c r="AK151" s="310" t="b">
        <f t="shared" si="11"/>
        <v>1</v>
      </c>
    </row>
    <row r="152" spans="1:37" s="310" customFormat="1" ht="72">
      <c r="B152" s="311" t="s">
        <v>1007</v>
      </c>
      <c r="C152" s="312" t="s">
        <v>1008</v>
      </c>
      <c r="D152" s="312" t="s">
        <v>1009</v>
      </c>
      <c r="E152" s="318" t="s">
        <v>1010</v>
      </c>
      <c r="F152" s="312"/>
      <c r="G152" s="312"/>
      <c r="H152" s="367">
        <f t="shared" si="8"/>
        <v>0</v>
      </c>
      <c r="I152" s="326">
        <f>+VLOOKUP(B152,S$10:AD232,12,0)</f>
        <v>6000</v>
      </c>
      <c r="J152" s="331">
        <v>859524</v>
      </c>
      <c r="K152" s="331">
        <v>859524</v>
      </c>
      <c r="L152" s="331">
        <v>0</v>
      </c>
      <c r="M152" s="331">
        <f t="shared" si="9"/>
        <v>852811.69</v>
      </c>
      <c r="N152" s="331">
        <v>852811.69</v>
      </c>
      <c r="O152" s="331">
        <v>0</v>
      </c>
      <c r="P152" s="331">
        <v>852811.69</v>
      </c>
      <c r="Q152" s="340">
        <f t="shared" si="10"/>
        <v>0.99219066599652828</v>
      </c>
      <c r="S152" s="323" t="s">
        <v>1007</v>
      </c>
      <c r="T152" s="323" t="s">
        <v>1619</v>
      </c>
      <c r="U152" s="323" t="s">
        <v>1010</v>
      </c>
      <c r="V152" s="323" t="s">
        <v>1620</v>
      </c>
      <c r="W152" s="323" t="s">
        <v>1196</v>
      </c>
      <c r="X152" s="323" t="s">
        <v>1412</v>
      </c>
      <c r="Y152" s="323" t="s">
        <v>1736</v>
      </c>
      <c r="Z152" s="323" t="s">
        <v>1413</v>
      </c>
      <c r="AA152" s="323" t="s">
        <v>1414</v>
      </c>
      <c r="AB152" s="323" t="s">
        <v>1200</v>
      </c>
      <c r="AC152" s="323" t="s">
        <v>1415</v>
      </c>
      <c r="AD152" s="323">
        <v>6000</v>
      </c>
      <c r="AE152" s="323">
        <v>859524</v>
      </c>
      <c r="AF152" s="323">
        <v>852811.69</v>
      </c>
      <c r="AG152" s="323">
        <v>0</v>
      </c>
      <c r="AH152" s="323">
        <v>0</v>
      </c>
      <c r="AI152" s="323" t="s">
        <v>1192</v>
      </c>
      <c r="AJ152" s="323" t="b">
        <v>1</v>
      </c>
      <c r="AK152" s="310" t="b">
        <f t="shared" si="11"/>
        <v>1</v>
      </c>
    </row>
    <row r="153" spans="1:37" s="310" customFormat="1" ht="36">
      <c r="B153" s="311" t="s">
        <v>1011</v>
      </c>
      <c r="C153" s="312" t="s">
        <v>1012</v>
      </c>
      <c r="D153" s="312" t="s">
        <v>1013</v>
      </c>
      <c r="E153" s="318" t="s">
        <v>1014</v>
      </c>
      <c r="F153" s="312"/>
      <c r="G153" s="312"/>
      <c r="H153" s="367">
        <f t="shared" si="8"/>
        <v>0</v>
      </c>
      <c r="I153" s="326">
        <f>+VLOOKUP(B153,S$10:AD233,12,0)</f>
        <v>3000</v>
      </c>
      <c r="J153" s="331">
        <v>473448</v>
      </c>
      <c r="K153" s="331">
        <v>473448</v>
      </c>
      <c r="L153" s="331">
        <v>0</v>
      </c>
      <c r="M153" s="331">
        <f t="shared" si="9"/>
        <v>473448</v>
      </c>
      <c r="N153" s="331">
        <v>473448</v>
      </c>
      <c r="O153" s="331">
        <v>0</v>
      </c>
      <c r="P153" s="331">
        <v>473448</v>
      </c>
      <c r="Q153" s="340">
        <f t="shared" si="10"/>
        <v>1</v>
      </c>
      <c r="S153" s="323" t="s">
        <v>1011</v>
      </c>
      <c r="T153" s="323" t="s">
        <v>1621</v>
      </c>
      <c r="U153" s="323" t="s">
        <v>1014</v>
      </c>
      <c r="V153" s="323" t="s">
        <v>1744</v>
      </c>
      <c r="W153" s="323" t="s">
        <v>1186</v>
      </c>
      <c r="X153" s="323" t="s">
        <v>1187</v>
      </c>
      <c r="Y153" s="323" t="s">
        <v>1710</v>
      </c>
      <c r="Z153" s="323" t="s">
        <v>1188</v>
      </c>
      <c r="AA153" s="323" t="s">
        <v>1189</v>
      </c>
      <c r="AB153" s="323" t="s">
        <v>1190</v>
      </c>
      <c r="AC153" s="323" t="s">
        <v>1191</v>
      </c>
      <c r="AD153" s="323">
        <v>3000</v>
      </c>
      <c r="AE153" s="323">
        <v>473448</v>
      </c>
      <c r="AF153" s="323">
        <v>473448</v>
      </c>
      <c r="AG153" s="323">
        <v>0</v>
      </c>
      <c r="AH153" s="323">
        <v>0</v>
      </c>
      <c r="AI153" s="323" t="s">
        <v>1192</v>
      </c>
      <c r="AJ153" s="323" t="b">
        <v>1</v>
      </c>
      <c r="AK153" s="310" t="b">
        <f t="shared" si="11"/>
        <v>1</v>
      </c>
    </row>
    <row r="154" spans="1:37" s="310" customFormat="1" ht="96">
      <c r="B154" s="311" t="s">
        <v>1015</v>
      </c>
      <c r="C154" s="312" t="s">
        <v>1016</v>
      </c>
      <c r="D154" s="312" t="s">
        <v>1017</v>
      </c>
      <c r="E154" s="318" t="s">
        <v>1018</v>
      </c>
      <c r="F154" s="312"/>
      <c r="G154" s="312"/>
      <c r="H154" s="367">
        <f t="shared" si="8"/>
        <v>0.99979068121850689</v>
      </c>
      <c r="I154" s="326">
        <f>+VLOOKUP(B154,S$10:AD234,12,0)</f>
        <v>6000</v>
      </c>
      <c r="J154" s="331">
        <v>1120683</v>
      </c>
      <c r="K154" s="331">
        <v>1120683</v>
      </c>
      <c r="L154" s="331">
        <v>1120448.42</v>
      </c>
      <c r="M154" s="331">
        <f t="shared" si="9"/>
        <v>0</v>
      </c>
      <c r="N154" s="331">
        <v>1120448.42</v>
      </c>
      <c r="O154" s="331">
        <v>1120448.42</v>
      </c>
      <c r="P154" s="331">
        <v>1120448.42</v>
      </c>
      <c r="Q154" s="340">
        <f t="shared" si="10"/>
        <v>0.99979068121850689</v>
      </c>
      <c r="S154" s="323" t="s">
        <v>1015</v>
      </c>
      <c r="T154" s="323" t="s">
        <v>1622</v>
      </c>
      <c r="U154" s="323" t="s">
        <v>1018</v>
      </c>
      <c r="V154" s="323" t="s">
        <v>1623</v>
      </c>
      <c r="W154" s="323" t="s">
        <v>1196</v>
      </c>
      <c r="X154" s="323" t="s">
        <v>1491</v>
      </c>
      <c r="Y154" s="323" t="s">
        <v>1743</v>
      </c>
      <c r="Z154" s="323" t="s">
        <v>1503</v>
      </c>
      <c r="AA154" s="323" t="s">
        <v>1280</v>
      </c>
      <c r="AB154" s="323" t="s">
        <v>1200</v>
      </c>
      <c r="AC154" s="323" t="s">
        <v>1191</v>
      </c>
      <c r="AD154" s="323">
        <v>6000</v>
      </c>
      <c r="AE154" s="323">
        <v>1120683</v>
      </c>
      <c r="AF154" s="323">
        <v>1120448.42</v>
      </c>
      <c r="AG154" s="323">
        <v>0</v>
      </c>
      <c r="AH154" s="323">
        <v>0</v>
      </c>
      <c r="AI154" s="323" t="s">
        <v>1192</v>
      </c>
      <c r="AJ154" s="323" t="b">
        <v>1</v>
      </c>
      <c r="AK154" s="310" t="b">
        <f t="shared" si="11"/>
        <v>1</v>
      </c>
    </row>
    <row r="155" spans="1:37" s="310" customFormat="1" ht="24">
      <c r="A155" s="314"/>
      <c r="B155" s="311" t="s">
        <v>1019</v>
      </c>
      <c r="C155" s="312" t="s">
        <v>1020</v>
      </c>
      <c r="D155" s="312" t="s">
        <v>1021</v>
      </c>
      <c r="E155" s="318" t="s">
        <v>1022</v>
      </c>
      <c r="F155" s="312"/>
      <c r="G155" s="312"/>
      <c r="H155" s="367">
        <f t="shared" si="8"/>
        <v>0</v>
      </c>
      <c r="I155" s="326">
        <f>+VLOOKUP(B155,S$10:AD235,12,0)</f>
        <v>6000</v>
      </c>
      <c r="J155" s="331">
        <v>946749</v>
      </c>
      <c r="K155" s="331">
        <v>946749</v>
      </c>
      <c r="L155" s="331">
        <v>0</v>
      </c>
      <c r="M155" s="331">
        <f t="shared" si="9"/>
        <v>945306.5</v>
      </c>
      <c r="N155" s="331">
        <v>945306.5</v>
      </c>
      <c r="O155" s="331">
        <v>0</v>
      </c>
      <c r="P155" s="331">
        <v>945306.5</v>
      </c>
      <c r="Q155" s="340">
        <f t="shared" si="10"/>
        <v>0.99847636490769998</v>
      </c>
      <c r="R155" s="314"/>
      <c r="S155" s="323" t="s">
        <v>1019</v>
      </c>
      <c r="T155" s="323" t="s">
        <v>1624</v>
      </c>
      <c r="U155" s="323" t="s">
        <v>1022</v>
      </c>
      <c r="V155" s="323" t="s">
        <v>1625</v>
      </c>
      <c r="W155" s="323" t="s">
        <v>1196</v>
      </c>
      <c r="X155" s="323" t="s">
        <v>1204</v>
      </c>
      <c r="Y155" s="323" t="s">
        <v>1712</v>
      </c>
      <c r="Z155" s="323" t="s">
        <v>1205</v>
      </c>
      <c r="AA155" s="323" t="s">
        <v>1206</v>
      </c>
      <c r="AB155" s="323" t="s">
        <v>1200</v>
      </c>
      <c r="AC155" s="323" t="s">
        <v>1191</v>
      </c>
      <c r="AD155" s="323">
        <v>6000</v>
      </c>
      <c r="AE155" s="323">
        <v>946749</v>
      </c>
      <c r="AF155" s="323">
        <v>945306.5</v>
      </c>
      <c r="AG155" s="323">
        <v>0</v>
      </c>
      <c r="AH155" s="323">
        <v>0</v>
      </c>
      <c r="AI155" s="323" t="s">
        <v>1192</v>
      </c>
      <c r="AJ155" s="323" t="b">
        <v>1</v>
      </c>
      <c r="AK155" s="310" t="b">
        <f t="shared" si="11"/>
        <v>1</v>
      </c>
    </row>
    <row r="156" spans="1:37" s="310" customFormat="1" ht="36">
      <c r="B156" s="311" t="s">
        <v>1023</v>
      </c>
      <c r="C156" s="312" t="s">
        <v>1024</v>
      </c>
      <c r="D156" s="312" t="s">
        <v>1025</v>
      </c>
      <c r="E156" s="318" t="s">
        <v>1026</v>
      </c>
      <c r="F156" s="312"/>
      <c r="G156" s="312"/>
      <c r="H156" s="367">
        <f t="shared" si="8"/>
        <v>0.99986656346366831</v>
      </c>
      <c r="I156" s="326">
        <f>+VLOOKUP(B156,S$10:AD236,12,0)</f>
        <v>6000</v>
      </c>
      <c r="J156" s="331">
        <v>485774</v>
      </c>
      <c r="K156" s="331">
        <v>485774</v>
      </c>
      <c r="L156" s="331">
        <v>485709.18</v>
      </c>
      <c r="M156" s="331">
        <f t="shared" si="9"/>
        <v>0</v>
      </c>
      <c r="N156" s="331">
        <v>485709.18</v>
      </c>
      <c r="O156" s="331">
        <v>485709.18</v>
      </c>
      <c r="P156" s="331">
        <v>485709.18</v>
      </c>
      <c r="Q156" s="340">
        <f t="shared" si="10"/>
        <v>0.99986656346366831</v>
      </c>
      <c r="S156" s="323" t="s">
        <v>1023</v>
      </c>
      <c r="T156" s="323" t="s">
        <v>1626</v>
      </c>
      <c r="U156" s="323" t="s">
        <v>1026</v>
      </c>
      <c r="V156" s="323" t="s">
        <v>1627</v>
      </c>
      <c r="W156" s="323" t="s">
        <v>1196</v>
      </c>
      <c r="X156" s="323" t="s">
        <v>1491</v>
      </c>
      <c r="Y156" s="323" t="s">
        <v>1743</v>
      </c>
      <c r="Z156" s="323" t="s">
        <v>1503</v>
      </c>
      <c r="AA156" s="323" t="s">
        <v>1280</v>
      </c>
      <c r="AB156" s="323" t="s">
        <v>1200</v>
      </c>
      <c r="AC156" s="323" t="s">
        <v>1191</v>
      </c>
      <c r="AD156" s="323">
        <v>6000</v>
      </c>
      <c r="AE156" s="323">
        <v>485774</v>
      </c>
      <c r="AF156" s="323">
        <v>485709.18</v>
      </c>
      <c r="AG156" s="323">
        <v>0</v>
      </c>
      <c r="AH156" s="323">
        <v>0</v>
      </c>
      <c r="AI156" s="323" t="s">
        <v>1192</v>
      </c>
      <c r="AJ156" s="323" t="b">
        <v>1</v>
      </c>
      <c r="AK156" s="310" t="b">
        <f t="shared" si="11"/>
        <v>1</v>
      </c>
    </row>
    <row r="157" spans="1:37" s="310" customFormat="1" ht="24">
      <c r="B157" s="311" t="s">
        <v>1027</v>
      </c>
      <c r="C157" s="312" t="s">
        <v>1028</v>
      </c>
      <c r="D157" s="312" t="s">
        <v>1029</v>
      </c>
      <c r="E157" s="318" t="s">
        <v>1030</v>
      </c>
      <c r="F157" s="312"/>
      <c r="G157" s="312"/>
      <c r="H157" s="367">
        <f t="shared" si="8"/>
        <v>0.97612285684232669</v>
      </c>
      <c r="I157" s="326">
        <f>+VLOOKUP(B157,S$10:AD237,12,0)</f>
        <v>4000</v>
      </c>
      <c r="J157" s="331">
        <v>418308</v>
      </c>
      <c r="K157" s="331">
        <v>418308</v>
      </c>
      <c r="L157" s="331">
        <v>408320</v>
      </c>
      <c r="M157" s="331">
        <f t="shared" si="9"/>
        <v>9988</v>
      </c>
      <c r="N157" s="331">
        <v>418308</v>
      </c>
      <c r="O157" s="331">
        <v>408320</v>
      </c>
      <c r="P157" s="331">
        <v>418308</v>
      </c>
      <c r="Q157" s="340">
        <f t="shared" si="10"/>
        <v>1</v>
      </c>
      <c r="S157" s="323" t="s">
        <v>1027</v>
      </c>
      <c r="T157" s="323" t="s">
        <v>1628</v>
      </c>
      <c r="U157" s="323" t="s">
        <v>1030</v>
      </c>
      <c r="V157" s="323" t="s">
        <v>1629</v>
      </c>
      <c r="W157" s="323" t="s">
        <v>1186</v>
      </c>
      <c r="X157" s="323" t="s">
        <v>1630</v>
      </c>
      <c r="Y157" s="323" t="s">
        <v>1756</v>
      </c>
      <c r="Z157" s="323" t="s">
        <v>1234</v>
      </c>
      <c r="AA157" s="323" t="s">
        <v>1235</v>
      </c>
      <c r="AB157" s="323" t="s">
        <v>1395</v>
      </c>
      <c r="AC157" s="323" t="s">
        <v>1191</v>
      </c>
      <c r="AD157" s="323">
        <v>4000</v>
      </c>
      <c r="AE157" s="323">
        <v>418308</v>
      </c>
      <c r="AF157" s="323">
        <v>418308</v>
      </c>
      <c r="AG157" s="323">
        <v>0</v>
      </c>
      <c r="AH157" s="323">
        <v>0</v>
      </c>
      <c r="AI157" s="323" t="s">
        <v>1192</v>
      </c>
      <c r="AJ157" s="323" t="b">
        <v>1</v>
      </c>
      <c r="AK157" s="310" t="b">
        <f t="shared" si="11"/>
        <v>1</v>
      </c>
    </row>
    <row r="158" spans="1:37" s="310" customFormat="1" ht="84">
      <c r="B158" s="311" t="s">
        <v>1031</v>
      </c>
      <c r="C158" s="312" t="s">
        <v>1032</v>
      </c>
      <c r="D158" s="312" t="s">
        <v>1033</v>
      </c>
      <c r="E158" s="318" t="s">
        <v>1034</v>
      </c>
      <c r="F158" s="312"/>
      <c r="G158" s="312"/>
      <c r="H158" s="367">
        <f t="shared" si="8"/>
        <v>0</v>
      </c>
      <c r="I158" s="326">
        <f>+VLOOKUP(B158,S$10:AD238,12,0)</f>
        <v>6000</v>
      </c>
      <c r="J158" s="331">
        <v>531029</v>
      </c>
      <c r="K158" s="331">
        <v>531029</v>
      </c>
      <c r="L158" s="331">
        <v>0</v>
      </c>
      <c r="M158" s="331">
        <f t="shared" si="9"/>
        <v>531020.66</v>
      </c>
      <c r="N158" s="331">
        <v>531020.66</v>
      </c>
      <c r="O158" s="331">
        <v>0</v>
      </c>
      <c r="P158" s="331">
        <v>531020.66</v>
      </c>
      <c r="Q158" s="340">
        <f t="shared" si="10"/>
        <v>0.99998429464304217</v>
      </c>
      <c r="S158" s="323" t="s">
        <v>1031</v>
      </c>
      <c r="T158" s="323" t="s">
        <v>1631</v>
      </c>
      <c r="U158" s="323" t="s">
        <v>1034</v>
      </c>
      <c r="V158" s="323" t="s">
        <v>1632</v>
      </c>
      <c r="W158" s="323" t="s">
        <v>1196</v>
      </c>
      <c r="X158" s="323" t="s">
        <v>1278</v>
      </c>
      <c r="Y158" s="323" t="s">
        <v>1721</v>
      </c>
      <c r="Z158" s="323" t="s">
        <v>1279</v>
      </c>
      <c r="AA158" s="323" t="s">
        <v>1280</v>
      </c>
      <c r="AB158" s="323" t="s">
        <v>1200</v>
      </c>
      <c r="AC158" s="323" t="s">
        <v>1191</v>
      </c>
      <c r="AD158" s="323">
        <v>6000</v>
      </c>
      <c r="AE158" s="323">
        <v>531029</v>
      </c>
      <c r="AF158" s="323">
        <v>531020.66</v>
      </c>
      <c r="AG158" s="323">
        <v>0</v>
      </c>
      <c r="AH158" s="323">
        <v>0</v>
      </c>
      <c r="AI158" s="323" t="s">
        <v>1192</v>
      </c>
      <c r="AJ158" s="323" t="b">
        <v>1</v>
      </c>
      <c r="AK158" s="310" t="b">
        <f t="shared" si="11"/>
        <v>1</v>
      </c>
    </row>
    <row r="159" spans="1:37" s="310" customFormat="1" ht="36">
      <c r="B159" s="311" t="s">
        <v>1035</v>
      </c>
      <c r="C159" s="312" t="s">
        <v>1036</v>
      </c>
      <c r="D159" s="312" t="s">
        <v>1037</v>
      </c>
      <c r="E159" s="318" t="s">
        <v>1038</v>
      </c>
      <c r="F159" s="312"/>
      <c r="G159" s="312"/>
      <c r="H159" s="367">
        <f t="shared" si="8"/>
        <v>0</v>
      </c>
      <c r="I159" s="326">
        <f>+VLOOKUP(B159,S$10:AD239,12,0)</f>
        <v>6000</v>
      </c>
      <c r="J159" s="331">
        <v>510450</v>
      </c>
      <c r="K159" s="331">
        <v>510450</v>
      </c>
      <c r="L159" s="331">
        <v>0</v>
      </c>
      <c r="M159" s="331">
        <f t="shared" si="9"/>
        <v>493374.81</v>
      </c>
      <c r="N159" s="331">
        <v>493374.81</v>
      </c>
      <c r="O159" s="331">
        <v>0</v>
      </c>
      <c r="P159" s="331">
        <v>493374.81</v>
      </c>
      <c r="Q159" s="340">
        <f t="shared" si="10"/>
        <v>0.96654875110196881</v>
      </c>
      <c r="S159" s="323" t="s">
        <v>1035</v>
      </c>
      <c r="T159" s="323" t="s">
        <v>1633</v>
      </c>
      <c r="U159" s="323" t="s">
        <v>1038</v>
      </c>
      <c r="V159" s="323" t="s">
        <v>1634</v>
      </c>
      <c r="W159" s="323" t="s">
        <v>1196</v>
      </c>
      <c r="X159" s="323" t="s">
        <v>1269</v>
      </c>
      <c r="Y159" s="323" t="s">
        <v>1720</v>
      </c>
      <c r="Z159" s="323" t="s">
        <v>1270</v>
      </c>
      <c r="AA159" s="323" t="s">
        <v>1271</v>
      </c>
      <c r="AB159" s="323" t="s">
        <v>1200</v>
      </c>
      <c r="AC159" s="323" t="s">
        <v>1191</v>
      </c>
      <c r="AD159" s="323">
        <v>6000</v>
      </c>
      <c r="AE159" s="323">
        <v>510450</v>
      </c>
      <c r="AF159" s="323">
        <v>493374.81</v>
      </c>
      <c r="AG159" s="323">
        <v>0</v>
      </c>
      <c r="AH159" s="323">
        <v>0</v>
      </c>
      <c r="AI159" s="323" t="s">
        <v>1192</v>
      </c>
      <c r="AJ159" s="323" t="b">
        <v>1</v>
      </c>
      <c r="AK159" s="310" t="b">
        <f t="shared" si="11"/>
        <v>1</v>
      </c>
    </row>
    <row r="160" spans="1:37" s="310" customFormat="1" ht="48">
      <c r="B160" s="311" t="s">
        <v>1039</v>
      </c>
      <c r="C160" s="312" t="s">
        <v>1040</v>
      </c>
      <c r="D160" s="312" t="s">
        <v>1041</v>
      </c>
      <c r="E160" s="318" t="s">
        <v>1042</v>
      </c>
      <c r="F160" s="312"/>
      <c r="G160" s="312"/>
      <c r="H160" s="367">
        <f t="shared" si="8"/>
        <v>0</v>
      </c>
      <c r="I160" s="326">
        <f>+VLOOKUP(B160,S$10:AD240,12,0)</f>
        <v>3000</v>
      </c>
      <c r="J160" s="331">
        <v>441250</v>
      </c>
      <c r="K160" s="331">
        <v>441250</v>
      </c>
      <c r="L160" s="331">
        <v>0</v>
      </c>
      <c r="M160" s="331">
        <f t="shared" si="9"/>
        <v>441250</v>
      </c>
      <c r="N160" s="331">
        <v>441250</v>
      </c>
      <c r="O160" s="331">
        <v>0</v>
      </c>
      <c r="P160" s="331">
        <v>441250</v>
      </c>
      <c r="Q160" s="340">
        <f t="shared" si="10"/>
        <v>1</v>
      </c>
      <c r="S160" s="323" t="s">
        <v>1039</v>
      </c>
      <c r="T160" s="323" t="s">
        <v>1635</v>
      </c>
      <c r="U160" s="323" t="s">
        <v>1042</v>
      </c>
      <c r="V160" s="323" t="s">
        <v>1636</v>
      </c>
      <c r="W160" s="323" t="s">
        <v>1186</v>
      </c>
      <c r="X160" s="323" t="s">
        <v>1187</v>
      </c>
      <c r="Y160" s="323" t="s">
        <v>1710</v>
      </c>
      <c r="Z160" s="323" t="s">
        <v>1188</v>
      </c>
      <c r="AA160" s="323" t="s">
        <v>1189</v>
      </c>
      <c r="AB160" s="323" t="s">
        <v>1190</v>
      </c>
      <c r="AC160" s="323" t="s">
        <v>1191</v>
      </c>
      <c r="AD160" s="323">
        <v>3000</v>
      </c>
      <c r="AE160" s="323">
        <v>441250</v>
      </c>
      <c r="AF160" s="323">
        <v>441250</v>
      </c>
      <c r="AG160" s="323">
        <v>0</v>
      </c>
      <c r="AH160" s="323">
        <v>0</v>
      </c>
      <c r="AI160" s="323" t="s">
        <v>1192</v>
      </c>
      <c r="AJ160" s="323" t="b">
        <v>1</v>
      </c>
      <c r="AK160" s="310" t="b">
        <f t="shared" si="11"/>
        <v>1</v>
      </c>
    </row>
    <row r="161" spans="1:37" s="310" customFormat="1" ht="36">
      <c r="B161" s="311" t="s">
        <v>1043</v>
      </c>
      <c r="C161" s="312" t="s">
        <v>1044</v>
      </c>
      <c r="D161" s="312" t="s">
        <v>1045</v>
      </c>
      <c r="E161" s="318" t="s">
        <v>1046</v>
      </c>
      <c r="F161" s="312"/>
      <c r="G161" s="312"/>
      <c r="H161" s="367">
        <f t="shared" si="8"/>
        <v>0</v>
      </c>
      <c r="I161" s="326">
        <f>+VLOOKUP(B161,S$10:AD241,12,0)</f>
        <v>3000</v>
      </c>
      <c r="J161" s="331">
        <v>493283</v>
      </c>
      <c r="K161" s="331">
        <v>493283</v>
      </c>
      <c r="L161" s="331">
        <v>0</v>
      </c>
      <c r="M161" s="331">
        <f t="shared" si="9"/>
        <v>493283</v>
      </c>
      <c r="N161" s="331">
        <v>493283</v>
      </c>
      <c r="O161" s="331">
        <v>0</v>
      </c>
      <c r="P161" s="331">
        <v>493283</v>
      </c>
      <c r="Q161" s="340">
        <f t="shared" si="10"/>
        <v>1</v>
      </c>
      <c r="S161" s="323" t="s">
        <v>1043</v>
      </c>
      <c r="T161" s="323" t="s">
        <v>1637</v>
      </c>
      <c r="U161" s="323" t="s">
        <v>1046</v>
      </c>
      <c r="V161" s="323" t="s">
        <v>1638</v>
      </c>
      <c r="W161" s="323" t="s">
        <v>1186</v>
      </c>
      <c r="X161" s="323" t="s">
        <v>1187</v>
      </c>
      <c r="Y161" s="323" t="s">
        <v>1710</v>
      </c>
      <c r="Z161" s="323" t="s">
        <v>1188</v>
      </c>
      <c r="AA161" s="323" t="s">
        <v>1189</v>
      </c>
      <c r="AB161" s="323" t="s">
        <v>1190</v>
      </c>
      <c r="AC161" s="323" t="s">
        <v>1191</v>
      </c>
      <c r="AD161" s="323">
        <v>3000</v>
      </c>
      <c r="AE161" s="323">
        <v>493283</v>
      </c>
      <c r="AF161" s="323">
        <v>493283</v>
      </c>
      <c r="AG161" s="323">
        <v>0</v>
      </c>
      <c r="AH161" s="323">
        <v>0</v>
      </c>
      <c r="AI161" s="323" t="s">
        <v>1192</v>
      </c>
      <c r="AJ161" s="323" t="b">
        <v>1</v>
      </c>
      <c r="AK161" s="310" t="b">
        <f t="shared" si="11"/>
        <v>1</v>
      </c>
    </row>
    <row r="162" spans="1:37" s="310" customFormat="1" ht="72">
      <c r="B162" s="311" t="s">
        <v>1047</v>
      </c>
      <c r="C162" s="312" t="s">
        <v>1048</v>
      </c>
      <c r="D162" s="312" t="s">
        <v>1049</v>
      </c>
      <c r="E162" s="318" t="s">
        <v>1050</v>
      </c>
      <c r="F162" s="312"/>
      <c r="G162" s="312"/>
      <c r="H162" s="367">
        <f t="shared" si="8"/>
        <v>1</v>
      </c>
      <c r="I162" s="326">
        <f>+VLOOKUP(B162,S$10:AD242,12,0)</f>
        <v>6000</v>
      </c>
      <c r="J162" s="331">
        <v>537172</v>
      </c>
      <c r="K162" s="331">
        <v>537172</v>
      </c>
      <c r="L162" s="331">
        <v>537172</v>
      </c>
      <c r="M162" s="331">
        <f t="shared" si="9"/>
        <v>0</v>
      </c>
      <c r="N162" s="331">
        <v>537172</v>
      </c>
      <c r="O162" s="331">
        <v>537172</v>
      </c>
      <c r="P162" s="331">
        <v>537172</v>
      </c>
      <c r="Q162" s="340">
        <f t="shared" si="10"/>
        <v>1</v>
      </c>
      <c r="S162" s="323" t="s">
        <v>1047</v>
      </c>
      <c r="T162" s="323" t="s">
        <v>1639</v>
      </c>
      <c r="U162" s="323" t="s">
        <v>1050</v>
      </c>
      <c r="V162" s="323" t="s">
        <v>1640</v>
      </c>
      <c r="W162" s="323" t="s">
        <v>1196</v>
      </c>
      <c r="X162" s="323" t="s">
        <v>1345</v>
      </c>
      <c r="Y162" s="323" t="s">
        <v>1728</v>
      </c>
      <c r="Z162" s="323" t="s">
        <v>1346</v>
      </c>
      <c r="AA162" s="323" t="s">
        <v>1347</v>
      </c>
      <c r="AB162" s="323" t="s">
        <v>1200</v>
      </c>
      <c r="AC162" s="323" t="s">
        <v>1191</v>
      </c>
      <c r="AD162" s="323">
        <v>6000</v>
      </c>
      <c r="AE162" s="323">
        <v>537172</v>
      </c>
      <c r="AF162" s="323">
        <v>537172</v>
      </c>
      <c r="AG162" s="323">
        <v>0</v>
      </c>
      <c r="AH162" s="323">
        <v>0</v>
      </c>
      <c r="AI162" s="323" t="s">
        <v>1192</v>
      </c>
      <c r="AJ162" s="323" t="b">
        <v>1</v>
      </c>
      <c r="AK162" s="310" t="b">
        <f t="shared" si="11"/>
        <v>1</v>
      </c>
    </row>
    <row r="163" spans="1:37" s="310" customFormat="1" ht="24">
      <c r="B163" s="311" t="s">
        <v>1051</v>
      </c>
      <c r="C163" s="312" t="s">
        <v>1052</v>
      </c>
      <c r="D163" s="312" t="s">
        <v>1053</v>
      </c>
      <c r="E163" s="318" t="s">
        <v>1054</v>
      </c>
      <c r="F163" s="312"/>
      <c r="G163" s="312"/>
      <c r="H163" s="367">
        <f t="shared" si="8"/>
        <v>0</v>
      </c>
      <c r="I163" s="326">
        <f>+VLOOKUP(B163,S$10:AD243,12,0)</f>
        <v>3000</v>
      </c>
      <c r="J163" s="331">
        <v>497802</v>
      </c>
      <c r="K163" s="331">
        <v>497802</v>
      </c>
      <c r="L163" s="331">
        <v>0</v>
      </c>
      <c r="M163" s="331">
        <f t="shared" si="9"/>
        <v>497802</v>
      </c>
      <c r="N163" s="331">
        <v>497802</v>
      </c>
      <c r="O163" s="331">
        <v>0</v>
      </c>
      <c r="P163" s="331">
        <v>497802</v>
      </c>
      <c r="Q163" s="340">
        <f t="shared" si="10"/>
        <v>1</v>
      </c>
      <c r="S163" s="323" t="s">
        <v>1051</v>
      </c>
      <c r="T163" s="323" t="s">
        <v>1641</v>
      </c>
      <c r="U163" s="323" t="s">
        <v>1054</v>
      </c>
      <c r="V163" s="323" t="s">
        <v>1642</v>
      </c>
      <c r="W163" s="323" t="s">
        <v>1186</v>
      </c>
      <c r="X163" s="323" t="s">
        <v>1187</v>
      </c>
      <c r="Y163" s="323" t="s">
        <v>1710</v>
      </c>
      <c r="Z163" s="323" t="s">
        <v>1188</v>
      </c>
      <c r="AA163" s="323" t="s">
        <v>1189</v>
      </c>
      <c r="AB163" s="323" t="s">
        <v>1190</v>
      </c>
      <c r="AC163" s="323" t="s">
        <v>1191</v>
      </c>
      <c r="AD163" s="323">
        <v>3000</v>
      </c>
      <c r="AE163" s="323">
        <v>497802</v>
      </c>
      <c r="AF163" s="323">
        <v>497802</v>
      </c>
      <c r="AG163" s="323">
        <v>0</v>
      </c>
      <c r="AH163" s="323">
        <v>0</v>
      </c>
      <c r="AI163" s="323" t="s">
        <v>1192</v>
      </c>
      <c r="AJ163" s="323" t="b">
        <v>1</v>
      </c>
      <c r="AK163" s="310" t="b">
        <f t="shared" si="11"/>
        <v>1</v>
      </c>
    </row>
    <row r="164" spans="1:37" s="310" customFormat="1">
      <c r="B164" s="311" t="s">
        <v>1055</v>
      </c>
      <c r="C164" s="312" t="s">
        <v>1056</v>
      </c>
      <c r="D164" s="312" t="s">
        <v>1057</v>
      </c>
      <c r="E164" s="318" t="s">
        <v>1058</v>
      </c>
      <c r="F164" s="312"/>
      <c r="G164" s="312"/>
      <c r="H164" s="367">
        <f t="shared" si="8"/>
        <v>0</v>
      </c>
      <c r="I164" s="326">
        <f>+VLOOKUP(B164,S$10:AD244,12,0)</f>
        <v>4000</v>
      </c>
      <c r="J164" s="331">
        <v>396052</v>
      </c>
      <c r="K164" s="331">
        <v>396052</v>
      </c>
      <c r="L164" s="331">
        <v>0</v>
      </c>
      <c r="M164" s="331">
        <f t="shared" si="9"/>
        <v>395989.9</v>
      </c>
      <c r="N164" s="331">
        <v>395989.9</v>
      </c>
      <c r="O164" s="331">
        <v>0</v>
      </c>
      <c r="P164" s="331">
        <v>395989.9</v>
      </c>
      <c r="Q164" s="340">
        <f t="shared" si="10"/>
        <v>0.9998432024077647</v>
      </c>
      <c r="S164" s="323" t="s">
        <v>1055</v>
      </c>
      <c r="T164" s="323" t="s">
        <v>1643</v>
      </c>
      <c r="U164" s="323" t="s">
        <v>1058</v>
      </c>
      <c r="V164" s="323" t="s">
        <v>1644</v>
      </c>
      <c r="W164" s="323" t="s">
        <v>1196</v>
      </c>
      <c r="X164" s="323" t="s">
        <v>1491</v>
      </c>
      <c r="Y164" s="323" t="s">
        <v>1743</v>
      </c>
      <c r="Z164" s="323" t="s">
        <v>1492</v>
      </c>
      <c r="AA164" s="323" t="s">
        <v>1280</v>
      </c>
      <c r="AB164" s="323" t="s">
        <v>1200</v>
      </c>
      <c r="AC164" s="323" t="s">
        <v>1191</v>
      </c>
      <c r="AD164" s="323">
        <v>4000</v>
      </c>
      <c r="AE164" s="323">
        <v>396052</v>
      </c>
      <c r="AF164" s="323">
        <v>395989.9</v>
      </c>
      <c r="AG164" s="323">
        <v>0</v>
      </c>
      <c r="AH164" s="323">
        <v>0</v>
      </c>
      <c r="AI164" s="323" t="s">
        <v>1192</v>
      </c>
      <c r="AJ164" s="323" t="b">
        <v>1</v>
      </c>
      <c r="AK164" s="310" t="b">
        <f t="shared" si="11"/>
        <v>1</v>
      </c>
    </row>
    <row r="165" spans="1:37" s="310" customFormat="1" ht="36">
      <c r="B165" s="311" t="s">
        <v>1059</v>
      </c>
      <c r="C165" s="312" t="s">
        <v>1060</v>
      </c>
      <c r="D165" s="312" t="s">
        <v>1061</v>
      </c>
      <c r="E165" s="318" t="s">
        <v>1062</v>
      </c>
      <c r="F165" s="312"/>
      <c r="G165" s="312"/>
      <c r="H165" s="367">
        <f t="shared" si="8"/>
        <v>0</v>
      </c>
      <c r="I165" s="326">
        <f>+VLOOKUP(B165,S$10:AD245,12,0)</f>
        <v>6000</v>
      </c>
      <c r="J165" s="331">
        <v>658210</v>
      </c>
      <c r="K165" s="331">
        <v>658210</v>
      </c>
      <c r="L165" s="331">
        <v>0</v>
      </c>
      <c r="M165" s="331">
        <f t="shared" si="9"/>
        <v>638232.48</v>
      </c>
      <c r="N165" s="331">
        <v>638232.48</v>
      </c>
      <c r="O165" s="331">
        <v>0</v>
      </c>
      <c r="P165" s="331">
        <v>638232.48</v>
      </c>
      <c r="Q165" s="340">
        <f t="shared" si="10"/>
        <v>0.96964871393628171</v>
      </c>
      <c r="S165" s="323" t="s">
        <v>1059</v>
      </c>
      <c r="T165" s="323" t="s">
        <v>1645</v>
      </c>
      <c r="U165" s="323" t="s">
        <v>1062</v>
      </c>
      <c r="V165" s="323" t="s">
        <v>1646</v>
      </c>
      <c r="W165" s="323" t="s">
        <v>1196</v>
      </c>
      <c r="X165" s="323" t="s">
        <v>1269</v>
      </c>
      <c r="Y165" s="323" t="s">
        <v>1720</v>
      </c>
      <c r="Z165" s="323" t="s">
        <v>1270</v>
      </c>
      <c r="AA165" s="323" t="s">
        <v>1271</v>
      </c>
      <c r="AB165" s="323" t="s">
        <v>1200</v>
      </c>
      <c r="AC165" s="323" t="s">
        <v>1191</v>
      </c>
      <c r="AD165" s="323">
        <v>6000</v>
      </c>
      <c r="AE165" s="323">
        <v>658210</v>
      </c>
      <c r="AF165" s="323">
        <v>638232.48</v>
      </c>
      <c r="AG165" s="323">
        <v>0</v>
      </c>
      <c r="AH165" s="323">
        <v>0</v>
      </c>
      <c r="AI165" s="323" t="s">
        <v>1192</v>
      </c>
      <c r="AJ165" s="323" t="b">
        <v>1</v>
      </c>
      <c r="AK165" s="310" t="b">
        <f t="shared" si="11"/>
        <v>1</v>
      </c>
    </row>
    <row r="166" spans="1:37" s="310" customFormat="1" ht="36">
      <c r="B166" s="311" t="s">
        <v>1063</v>
      </c>
      <c r="C166" s="312" t="s">
        <v>1064</v>
      </c>
      <c r="D166" s="312" t="s">
        <v>1065</v>
      </c>
      <c r="E166" s="318" t="s">
        <v>1066</v>
      </c>
      <c r="F166" s="312"/>
      <c r="G166" s="312"/>
      <c r="H166" s="367">
        <f t="shared" si="8"/>
        <v>0</v>
      </c>
      <c r="I166" s="326">
        <f>+VLOOKUP(B166,S$10:AD246,12,0)</f>
        <v>4000</v>
      </c>
      <c r="J166" s="331">
        <v>455520</v>
      </c>
      <c r="K166" s="331">
        <v>455520</v>
      </c>
      <c r="L166" s="331">
        <v>0</v>
      </c>
      <c r="M166" s="331">
        <f t="shared" si="9"/>
        <v>455520</v>
      </c>
      <c r="N166" s="331">
        <v>455520</v>
      </c>
      <c r="O166" s="331">
        <v>0</v>
      </c>
      <c r="P166" s="331">
        <v>455520</v>
      </c>
      <c r="Q166" s="340">
        <f t="shared" si="10"/>
        <v>1</v>
      </c>
      <c r="S166" s="323" t="s">
        <v>1063</v>
      </c>
      <c r="T166" s="323" t="s">
        <v>1647</v>
      </c>
      <c r="U166" s="323" t="s">
        <v>1066</v>
      </c>
      <c r="V166" s="323" t="s">
        <v>1648</v>
      </c>
      <c r="W166" s="323" t="s">
        <v>1186</v>
      </c>
      <c r="X166" s="323" t="s">
        <v>1649</v>
      </c>
      <c r="Y166" s="323" t="s">
        <v>1757</v>
      </c>
      <c r="Z166" s="323" t="s">
        <v>1213</v>
      </c>
      <c r="AA166" s="323" t="s">
        <v>1214</v>
      </c>
      <c r="AB166" s="323" t="s">
        <v>1426</v>
      </c>
      <c r="AC166" s="323" t="s">
        <v>1191</v>
      </c>
      <c r="AD166" s="323">
        <v>4000</v>
      </c>
      <c r="AE166" s="323">
        <v>455520</v>
      </c>
      <c r="AF166" s="323">
        <v>455520</v>
      </c>
      <c r="AG166" s="323">
        <v>0</v>
      </c>
      <c r="AH166" s="323">
        <v>0</v>
      </c>
      <c r="AI166" s="323" t="s">
        <v>1192</v>
      </c>
      <c r="AJ166" s="323" t="b">
        <v>1</v>
      </c>
      <c r="AK166" s="310" t="b">
        <f t="shared" si="11"/>
        <v>1</v>
      </c>
    </row>
    <row r="167" spans="1:37" s="310" customFormat="1" ht="36">
      <c r="B167" s="311" t="s">
        <v>1067</v>
      </c>
      <c r="C167" s="312" t="s">
        <v>1068</v>
      </c>
      <c r="D167" s="312" t="s">
        <v>1069</v>
      </c>
      <c r="E167" s="318" t="s">
        <v>1070</v>
      </c>
      <c r="F167" s="312"/>
      <c r="G167" s="312"/>
      <c r="H167" s="367">
        <f t="shared" si="8"/>
        <v>0</v>
      </c>
      <c r="I167" s="326">
        <f>+VLOOKUP(B167,S$10:AD247,12,0)</f>
        <v>6000</v>
      </c>
      <c r="J167" s="331">
        <v>448913</v>
      </c>
      <c r="K167" s="331">
        <v>448913</v>
      </c>
      <c r="L167" s="331">
        <v>0</v>
      </c>
      <c r="M167" s="331">
        <f t="shared" si="9"/>
        <v>448913</v>
      </c>
      <c r="N167" s="331">
        <v>448913</v>
      </c>
      <c r="O167" s="331">
        <v>0</v>
      </c>
      <c r="P167" s="331">
        <v>448913</v>
      </c>
      <c r="Q167" s="340">
        <f t="shared" si="10"/>
        <v>1</v>
      </c>
      <c r="S167" s="323" t="s">
        <v>1067</v>
      </c>
      <c r="T167" s="323" t="s">
        <v>1650</v>
      </c>
      <c r="U167" s="323" t="s">
        <v>1070</v>
      </c>
      <c r="V167" s="323" t="s">
        <v>1651</v>
      </c>
      <c r="W167" s="323" t="s">
        <v>1196</v>
      </c>
      <c r="X167" s="323" t="s">
        <v>1314</v>
      </c>
      <c r="Y167" s="323" t="s">
        <v>1725</v>
      </c>
      <c r="Z167" s="323" t="s">
        <v>1315</v>
      </c>
      <c r="AA167" s="323" t="s">
        <v>1316</v>
      </c>
      <c r="AB167" s="323" t="s">
        <v>1200</v>
      </c>
      <c r="AC167" s="323" t="s">
        <v>1191</v>
      </c>
      <c r="AD167" s="323">
        <v>6000</v>
      </c>
      <c r="AE167" s="323">
        <v>448913</v>
      </c>
      <c r="AF167" s="323">
        <v>448913</v>
      </c>
      <c r="AG167" s="323">
        <v>0</v>
      </c>
      <c r="AH167" s="323">
        <v>0</v>
      </c>
      <c r="AI167" s="323" t="s">
        <v>1192</v>
      </c>
      <c r="AJ167" s="323" t="b">
        <v>1</v>
      </c>
      <c r="AK167" s="310" t="b">
        <f t="shared" si="11"/>
        <v>1</v>
      </c>
    </row>
    <row r="168" spans="1:37" s="310" customFormat="1" ht="36">
      <c r="B168" s="311" t="s">
        <v>1071</v>
      </c>
      <c r="C168" s="312" t="s">
        <v>1072</v>
      </c>
      <c r="D168" s="312" t="s">
        <v>1073</v>
      </c>
      <c r="E168" s="318" t="s">
        <v>1074</v>
      </c>
      <c r="F168" s="312"/>
      <c r="G168" s="312"/>
      <c r="H168" s="367">
        <f t="shared" si="8"/>
        <v>0</v>
      </c>
      <c r="I168" s="326">
        <f>+VLOOKUP(B168,S$10:AD248,12,0)</f>
        <v>3000</v>
      </c>
      <c r="J168" s="331">
        <v>595658</v>
      </c>
      <c r="K168" s="331">
        <v>595658</v>
      </c>
      <c r="L168" s="331">
        <v>0</v>
      </c>
      <c r="M168" s="331">
        <f t="shared" si="9"/>
        <v>595658</v>
      </c>
      <c r="N168" s="331">
        <v>595658</v>
      </c>
      <c r="O168" s="331">
        <v>0</v>
      </c>
      <c r="P168" s="331">
        <v>595658</v>
      </c>
      <c r="Q168" s="340">
        <f t="shared" si="10"/>
        <v>1</v>
      </c>
      <c r="S168" s="323" t="s">
        <v>1071</v>
      </c>
      <c r="T168" s="323" t="s">
        <v>1652</v>
      </c>
      <c r="U168" s="323" t="s">
        <v>1074</v>
      </c>
      <c r="V168" s="323" t="s">
        <v>1653</v>
      </c>
      <c r="W168" s="323" t="s">
        <v>1186</v>
      </c>
      <c r="X168" s="323" t="s">
        <v>1187</v>
      </c>
      <c r="Y168" s="323" t="s">
        <v>1710</v>
      </c>
      <c r="Z168" s="323" t="s">
        <v>1188</v>
      </c>
      <c r="AA168" s="323" t="s">
        <v>1189</v>
      </c>
      <c r="AB168" s="323" t="s">
        <v>1190</v>
      </c>
      <c r="AC168" s="323" t="s">
        <v>1191</v>
      </c>
      <c r="AD168" s="323">
        <v>3000</v>
      </c>
      <c r="AE168" s="323">
        <v>595658</v>
      </c>
      <c r="AF168" s="323">
        <v>595658</v>
      </c>
      <c r="AG168" s="323">
        <v>0</v>
      </c>
      <c r="AH168" s="323">
        <v>0</v>
      </c>
      <c r="AI168" s="323" t="s">
        <v>1192</v>
      </c>
      <c r="AJ168" s="323" t="b">
        <v>1</v>
      </c>
      <c r="AK168" s="310" t="b">
        <f t="shared" si="11"/>
        <v>1</v>
      </c>
    </row>
    <row r="169" spans="1:37" s="310" customFormat="1" ht="24">
      <c r="B169" s="311" t="s">
        <v>1075</v>
      </c>
      <c r="C169" s="312" t="s">
        <v>1076</v>
      </c>
      <c r="D169" s="312" t="s">
        <v>1077</v>
      </c>
      <c r="E169" s="318" t="s">
        <v>1078</v>
      </c>
      <c r="F169" s="312"/>
      <c r="G169" s="312"/>
      <c r="H169" s="367">
        <f t="shared" si="8"/>
        <v>0</v>
      </c>
      <c r="I169" s="326">
        <f>+VLOOKUP(B169,S$10:AD249,12,0)</f>
        <v>6000</v>
      </c>
      <c r="J169" s="331">
        <v>583124</v>
      </c>
      <c r="K169" s="331">
        <v>583124</v>
      </c>
      <c r="L169" s="331">
        <v>0</v>
      </c>
      <c r="M169" s="331">
        <f t="shared" si="9"/>
        <v>565602.68999999994</v>
      </c>
      <c r="N169" s="331">
        <v>565602.68999999994</v>
      </c>
      <c r="O169" s="331">
        <v>0</v>
      </c>
      <c r="P169" s="331">
        <v>565602.68999999994</v>
      </c>
      <c r="Q169" s="340">
        <f t="shared" si="10"/>
        <v>0.96995268587813221</v>
      </c>
      <c r="S169" s="323" t="s">
        <v>1075</v>
      </c>
      <c r="T169" s="323" t="s">
        <v>1654</v>
      </c>
      <c r="U169" s="323" t="s">
        <v>1078</v>
      </c>
      <c r="V169" s="323" t="s">
        <v>1655</v>
      </c>
      <c r="W169" s="323" t="s">
        <v>1196</v>
      </c>
      <c r="X169" s="323" t="s">
        <v>1269</v>
      </c>
      <c r="Y169" s="323" t="s">
        <v>1720</v>
      </c>
      <c r="Z169" s="323" t="s">
        <v>1270</v>
      </c>
      <c r="AA169" s="323" t="s">
        <v>1271</v>
      </c>
      <c r="AB169" s="323" t="s">
        <v>1200</v>
      </c>
      <c r="AC169" s="323" t="s">
        <v>1191</v>
      </c>
      <c r="AD169" s="323">
        <v>6000</v>
      </c>
      <c r="AE169" s="323">
        <v>583124</v>
      </c>
      <c r="AF169" s="323">
        <v>565602.68999999994</v>
      </c>
      <c r="AG169" s="323">
        <v>0</v>
      </c>
      <c r="AH169" s="323">
        <v>0</v>
      </c>
      <c r="AI169" s="323" t="s">
        <v>1192</v>
      </c>
      <c r="AJ169" s="323" t="b">
        <v>1</v>
      </c>
      <c r="AK169" s="310" t="b">
        <f t="shared" si="11"/>
        <v>1</v>
      </c>
    </row>
    <row r="170" spans="1:37" s="310" customFormat="1" ht="24">
      <c r="A170" s="314"/>
      <c r="B170" s="311" t="s">
        <v>1079</v>
      </c>
      <c r="C170" s="312" t="s">
        <v>1080</v>
      </c>
      <c r="D170" s="312" t="s">
        <v>1081</v>
      </c>
      <c r="E170" s="318" t="s">
        <v>1082</v>
      </c>
      <c r="F170" s="312"/>
      <c r="G170" s="312"/>
      <c r="H170" s="367">
        <f t="shared" si="8"/>
        <v>0</v>
      </c>
      <c r="I170" s="326">
        <f>+VLOOKUP(B170,S$10:AD250,12,0)</f>
        <v>3000</v>
      </c>
      <c r="J170" s="331">
        <v>482298</v>
      </c>
      <c r="K170" s="331">
        <v>482298</v>
      </c>
      <c r="L170" s="331">
        <v>0</v>
      </c>
      <c r="M170" s="331">
        <f t="shared" si="9"/>
        <v>482298</v>
      </c>
      <c r="N170" s="331">
        <v>482298</v>
      </c>
      <c r="O170" s="331">
        <v>0</v>
      </c>
      <c r="P170" s="331">
        <v>482298</v>
      </c>
      <c r="Q170" s="340">
        <f t="shared" si="10"/>
        <v>1</v>
      </c>
      <c r="R170" s="314"/>
      <c r="S170" s="323" t="s">
        <v>1079</v>
      </c>
      <c r="T170" s="323" t="s">
        <v>1656</v>
      </c>
      <c r="U170" s="323" t="s">
        <v>1082</v>
      </c>
      <c r="V170" s="323" t="s">
        <v>1657</v>
      </c>
      <c r="W170" s="323" t="s">
        <v>1186</v>
      </c>
      <c r="X170" s="323" t="s">
        <v>1187</v>
      </c>
      <c r="Y170" s="323" t="s">
        <v>1710</v>
      </c>
      <c r="Z170" s="323" t="s">
        <v>1188</v>
      </c>
      <c r="AA170" s="323" t="s">
        <v>1189</v>
      </c>
      <c r="AB170" s="323" t="s">
        <v>1190</v>
      </c>
      <c r="AC170" s="323" t="s">
        <v>1191</v>
      </c>
      <c r="AD170" s="323">
        <v>3000</v>
      </c>
      <c r="AE170" s="323">
        <v>482298</v>
      </c>
      <c r="AF170" s="323">
        <v>482298</v>
      </c>
      <c r="AG170" s="323">
        <v>0</v>
      </c>
      <c r="AH170" s="323">
        <v>0</v>
      </c>
      <c r="AI170" s="323" t="s">
        <v>1192</v>
      </c>
      <c r="AJ170" s="323" t="b">
        <v>1</v>
      </c>
      <c r="AK170" s="310" t="b">
        <f t="shared" si="11"/>
        <v>1</v>
      </c>
    </row>
    <row r="171" spans="1:37" s="310" customFormat="1" ht="24">
      <c r="B171" s="311" t="s">
        <v>1083</v>
      </c>
      <c r="C171" s="312" t="s">
        <v>1084</v>
      </c>
      <c r="D171" s="312" t="s">
        <v>1085</v>
      </c>
      <c r="E171" s="318" t="s">
        <v>1086</v>
      </c>
      <c r="F171" s="312"/>
      <c r="G171" s="312"/>
      <c r="H171" s="367">
        <f t="shared" si="8"/>
        <v>0.99449509108526701</v>
      </c>
      <c r="I171" s="326">
        <f>+VLOOKUP(B171,S$10:AD251,12,0)</f>
        <v>4000</v>
      </c>
      <c r="J171" s="331">
        <v>444803</v>
      </c>
      <c r="K171" s="331">
        <v>444803</v>
      </c>
      <c r="L171" s="331">
        <v>442354.4</v>
      </c>
      <c r="M171" s="331">
        <f t="shared" si="9"/>
        <v>2448.5999999999767</v>
      </c>
      <c r="N171" s="331">
        <v>444803</v>
      </c>
      <c r="O171" s="331">
        <v>442354.4</v>
      </c>
      <c r="P171" s="331">
        <v>444803</v>
      </c>
      <c r="Q171" s="340">
        <f t="shared" si="10"/>
        <v>1</v>
      </c>
      <c r="S171" s="323" t="s">
        <v>1083</v>
      </c>
      <c r="T171" s="323" t="s">
        <v>1658</v>
      </c>
      <c r="U171" s="323" t="s">
        <v>1086</v>
      </c>
      <c r="V171" s="323" t="s">
        <v>1659</v>
      </c>
      <c r="W171" s="323" t="s">
        <v>1186</v>
      </c>
      <c r="X171" s="323" t="s">
        <v>1246</v>
      </c>
      <c r="Y171" s="323" t="s">
        <v>1717</v>
      </c>
      <c r="Z171" s="323" t="s">
        <v>1247</v>
      </c>
      <c r="AA171" s="323" t="s">
        <v>1248</v>
      </c>
      <c r="AB171" s="323" t="s">
        <v>1236</v>
      </c>
      <c r="AC171" s="323" t="s">
        <v>1191</v>
      </c>
      <c r="AD171" s="323">
        <v>4000</v>
      </c>
      <c r="AE171" s="323">
        <v>444803</v>
      </c>
      <c r="AF171" s="323">
        <v>444803</v>
      </c>
      <c r="AG171" s="323">
        <v>0</v>
      </c>
      <c r="AH171" s="323">
        <v>0</v>
      </c>
      <c r="AI171" s="323" t="s">
        <v>1192</v>
      </c>
      <c r="AJ171" s="323" t="b">
        <v>1</v>
      </c>
      <c r="AK171" s="310" t="b">
        <f t="shared" si="11"/>
        <v>1</v>
      </c>
    </row>
    <row r="172" spans="1:37" s="310" customFormat="1" ht="96">
      <c r="B172" s="311" t="s">
        <v>1087</v>
      </c>
      <c r="C172" s="312" t="s">
        <v>1088</v>
      </c>
      <c r="D172" s="312" t="s">
        <v>1089</v>
      </c>
      <c r="E172" s="318" t="s">
        <v>1090</v>
      </c>
      <c r="F172" s="312"/>
      <c r="G172" s="312"/>
      <c r="H172" s="367">
        <f t="shared" si="8"/>
        <v>0</v>
      </c>
      <c r="I172" s="326">
        <f>+VLOOKUP(B172,S$10:AD252,12,0)</f>
        <v>4000</v>
      </c>
      <c r="J172" s="331">
        <v>409917</v>
      </c>
      <c r="K172" s="331">
        <v>409917</v>
      </c>
      <c r="L172" s="331">
        <v>0</v>
      </c>
      <c r="M172" s="331">
        <f t="shared" si="9"/>
        <v>409917</v>
      </c>
      <c r="N172" s="331">
        <v>409917</v>
      </c>
      <c r="O172" s="331">
        <v>0</v>
      </c>
      <c r="P172" s="331">
        <v>409917</v>
      </c>
      <c r="Q172" s="340">
        <f t="shared" si="10"/>
        <v>1</v>
      </c>
      <c r="S172" s="323" t="s">
        <v>1087</v>
      </c>
      <c r="T172" s="323" t="s">
        <v>1660</v>
      </c>
      <c r="U172" s="323" t="s">
        <v>1090</v>
      </c>
      <c r="V172" s="323" t="s">
        <v>1661</v>
      </c>
      <c r="W172" s="323" t="s">
        <v>1196</v>
      </c>
      <c r="X172" s="323" t="s">
        <v>1662</v>
      </c>
      <c r="Y172" s="323" t="s">
        <v>1758</v>
      </c>
      <c r="Z172" s="323" t="s">
        <v>1247</v>
      </c>
      <c r="AA172" s="323" t="s">
        <v>1248</v>
      </c>
      <c r="AB172" s="323" t="s">
        <v>1261</v>
      </c>
      <c r="AC172" s="323" t="s">
        <v>1191</v>
      </c>
      <c r="AD172" s="323">
        <v>4000</v>
      </c>
      <c r="AE172" s="323">
        <v>409917</v>
      </c>
      <c r="AF172" s="323">
        <v>409917</v>
      </c>
      <c r="AG172" s="323">
        <v>0</v>
      </c>
      <c r="AH172" s="323">
        <v>0</v>
      </c>
      <c r="AI172" s="323" t="s">
        <v>1192</v>
      </c>
      <c r="AJ172" s="323" t="b">
        <v>1</v>
      </c>
      <c r="AK172" s="310" t="b">
        <f t="shared" si="11"/>
        <v>1</v>
      </c>
    </row>
    <row r="173" spans="1:37" s="310" customFormat="1" ht="24">
      <c r="B173" s="311" t="s">
        <v>1091</v>
      </c>
      <c r="C173" s="312" t="s">
        <v>1092</v>
      </c>
      <c r="D173" s="312" t="s">
        <v>1093</v>
      </c>
      <c r="E173" s="318" t="s">
        <v>1094</v>
      </c>
      <c r="F173" s="312"/>
      <c r="G173" s="312"/>
      <c r="H173" s="367">
        <f t="shared" si="8"/>
        <v>0</v>
      </c>
      <c r="I173" s="326">
        <f>+VLOOKUP(B173,S$10:AD253,12,0)</f>
        <v>6000</v>
      </c>
      <c r="J173" s="331">
        <v>849134</v>
      </c>
      <c r="K173" s="331">
        <v>849134</v>
      </c>
      <c r="L173" s="331">
        <v>0</v>
      </c>
      <c r="M173" s="331">
        <f t="shared" si="9"/>
        <v>849133.99</v>
      </c>
      <c r="N173" s="331">
        <v>849133.99</v>
      </c>
      <c r="O173" s="331">
        <v>0</v>
      </c>
      <c r="P173" s="331">
        <v>849133.99</v>
      </c>
      <c r="Q173" s="340">
        <f t="shared" si="10"/>
        <v>0.99999998822329572</v>
      </c>
      <c r="S173" s="323" t="s">
        <v>1091</v>
      </c>
      <c r="T173" s="323" t="s">
        <v>1663</v>
      </c>
      <c r="U173" s="323" t="s">
        <v>1094</v>
      </c>
      <c r="V173" s="323" t="s">
        <v>1664</v>
      </c>
      <c r="W173" s="323" t="s">
        <v>1196</v>
      </c>
      <c r="X173" s="323" t="s">
        <v>1212</v>
      </c>
      <c r="Y173" s="323" t="s">
        <v>1713</v>
      </c>
      <c r="Z173" s="323" t="s">
        <v>1213</v>
      </c>
      <c r="AA173" s="323" t="s">
        <v>1214</v>
      </c>
      <c r="AB173" s="323" t="s">
        <v>1200</v>
      </c>
      <c r="AC173" s="323" t="s">
        <v>1191</v>
      </c>
      <c r="AD173" s="323">
        <v>6000</v>
      </c>
      <c r="AE173" s="323">
        <v>849134</v>
      </c>
      <c r="AF173" s="323">
        <v>849133.99</v>
      </c>
      <c r="AG173" s="323">
        <v>0</v>
      </c>
      <c r="AH173" s="323">
        <v>0</v>
      </c>
      <c r="AI173" s="323" t="s">
        <v>1192</v>
      </c>
      <c r="AJ173" s="323" t="b">
        <v>1</v>
      </c>
      <c r="AK173" s="310" t="b">
        <f t="shared" si="11"/>
        <v>1</v>
      </c>
    </row>
    <row r="174" spans="1:37" s="310" customFormat="1" ht="96">
      <c r="B174" s="311" t="s">
        <v>1095</v>
      </c>
      <c r="C174" s="312" t="s">
        <v>1096</v>
      </c>
      <c r="D174" s="312" t="s">
        <v>1097</v>
      </c>
      <c r="E174" s="318" t="s">
        <v>1098</v>
      </c>
      <c r="F174" s="312"/>
      <c r="G174" s="312"/>
      <c r="H174" s="367">
        <f t="shared" si="8"/>
        <v>0</v>
      </c>
      <c r="I174" s="326">
        <f>+VLOOKUP(B174,S$10:AD254,12,0)</f>
        <v>3000</v>
      </c>
      <c r="J174" s="331">
        <v>388087</v>
      </c>
      <c r="K174" s="331">
        <v>388087</v>
      </c>
      <c r="L174" s="331">
        <v>0</v>
      </c>
      <c r="M174" s="331">
        <f t="shared" si="9"/>
        <v>388087</v>
      </c>
      <c r="N174" s="331">
        <v>388087</v>
      </c>
      <c r="O174" s="331">
        <v>0</v>
      </c>
      <c r="P174" s="331">
        <v>388087</v>
      </c>
      <c r="Q174" s="340">
        <f t="shared" si="10"/>
        <v>1</v>
      </c>
      <c r="S174" s="323" t="s">
        <v>1095</v>
      </c>
      <c r="T174" s="323" t="s">
        <v>1665</v>
      </c>
      <c r="U174" s="323" t="s">
        <v>1098</v>
      </c>
      <c r="V174" s="323" t="s">
        <v>1666</v>
      </c>
      <c r="W174" s="323" t="s">
        <v>1186</v>
      </c>
      <c r="X174" s="323" t="s">
        <v>1187</v>
      </c>
      <c r="Y174" s="323" t="s">
        <v>1710</v>
      </c>
      <c r="Z174" s="323" t="s">
        <v>1188</v>
      </c>
      <c r="AA174" s="323" t="s">
        <v>1189</v>
      </c>
      <c r="AB174" s="323" t="s">
        <v>1190</v>
      </c>
      <c r="AC174" s="323" t="s">
        <v>1191</v>
      </c>
      <c r="AD174" s="323">
        <v>3000</v>
      </c>
      <c r="AE174" s="323">
        <v>388087</v>
      </c>
      <c r="AF174" s="323">
        <v>388087</v>
      </c>
      <c r="AG174" s="323">
        <v>0</v>
      </c>
      <c r="AH174" s="323">
        <v>0</v>
      </c>
      <c r="AI174" s="323" t="s">
        <v>1192</v>
      </c>
      <c r="AJ174" s="323" t="b">
        <v>1</v>
      </c>
      <c r="AK174" s="310" t="b">
        <f t="shared" si="11"/>
        <v>1</v>
      </c>
    </row>
    <row r="175" spans="1:37" s="310" customFormat="1" ht="48">
      <c r="B175" s="311" t="s">
        <v>1099</v>
      </c>
      <c r="C175" s="312" t="s">
        <v>1100</v>
      </c>
      <c r="D175" s="312" t="s">
        <v>1101</v>
      </c>
      <c r="E175" s="318" t="s">
        <v>1102</v>
      </c>
      <c r="F175" s="312"/>
      <c r="G175" s="312"/>
      <c r="H175" s="367">
        <f t="shared" si="8"/>
        <v>0.99985692624282463</v>
      </c>
      <c r="I175" s="326">
        <f>+VLOOKUP(B175,S$10:AD255,12,0)</f>
        <v>6000</v>
      </c>
      <c r="J175" s="331">
        <v>923300</v>
      </c>
      <c r="K175" s="331">
        <v>923300</v>
      </c>
      <c r="L175" s="331">
        <v>923167.9</v>
      </c>
      <c r="M175" s="331">
        <f t="shared" si="9"/>
        <v>0</v>
      </c>
      <c r="N175" s="331">
        <v>923167.9</v>
      </c>
      <c r="O175" s="331">
        <v>923167.9</v>
      </c>
      <c r="P175" s="331">
        <v>923167.9</v>
      </c>
      <c r="Q175" s="340">
        <f t="shared" si="10"/>
        <v>0.99985692624282463</v>
      </c>
      <c r="S175" s="323" t="s">
        <v>1099</v>
      </c>
      <c r="T175" s="323" t="s">
        <v>1667</v>
      </c>
      <c r="U175" s="323" t="s">
        <v>1102</v>
      </c>
      <c r="V175" s="323" t="s">
        <v>1668</v>
      </c>
      <c r="W175" s="323" t="s">
        <v>1196</v>
      </c>
      <c r="X175" s="323" t="s">
        <v>1491</v>
      </c>
      <c r="Y175" s="323" t="s">
        <v>1743</v>
      </c>
      <c r="Z175" s="323" t="s">
        <v>1503</v>
      </c>
      <c r="AA175" s="323" t="s">
        <v>1280</v>
      </c>
      <c r="AB175" s="323" t="s">
        <v>1200</v>
      </c>
      <c r="AC175" s="323" t="s">
        <v>1191</v>
      </c>
      <c r="AD175" s="323">
        <v>6000</v>
      </c>
      <c r="AE175" s="323">
        <v>923300</v>
      </c>
      <c r="AF175" s="323">
        <v>923167.9</v>
      </c>
      <c r="AG175" s="323">
        <v>0</v>
      </c>
      <c r="AH175" s="323">
        <v>0</v>
      </c>
      <c r="AI175" s="323" t="s">
        <v>1192</v>
      </c>
      <c r="AJ175" s="323" t="b">
        <v>1</v>
      </c>
      <c r="AK175" s="310" t="b">
        <f t="shared" si="11"/>
        <v>1</v>
      </c>
    </row>
    <row r="176" spans="1:37" s="310" customFormat="1">
      <c r="B176" s="311" t="s">
        <v>1103</v>
      </c>
      <c r="C176" s="312" t="s">
        <v>1104</v>
      </c>
      <c r="D176" s="312" t="s">
        <v>1105</v>
      </c>
      <c r="E176" s="318" t="s">
        <v>1106</v>
      </c>
      <c r="F176" s="312"/>
      <c r="G176" s="312"/>
      <c r="H176" s="367">
        <f t="shared" si="8"/>
        <v>0.99984304234237653</v>
      </c>
      <c r="I176" s="326">
        <f>+VLOOKUP(B176,S$10:AD256,12,0)</f>
        <v>6000</v>
      </c>
      <c r="J176" s="331">
        <v>972619</v>
      </c>
      <c r="K176" s="331">
        <v>972619</v>
      </c>
      <c r="L176" s="331">
        <v>972466.34</v>
      </c>
      <c r="M176" s="331">
        <f t="shared" si="9"/>
        <v>0</v>
      </c>
      <c r="N176" s="331">
        <v>972466.34</v>
      </c>
      <c r="O176" s="331">
        <v>972466.34</v>
      </c>
      <c r="P176" s="331">
        <v>972466.34</v>
      </c>
      <c r="Q176" s="340">
        <f t="shared" si="10"/>
        <v>0.99984304234237653</v>
      </c>
      <c r="S176" s="323" t="s">
        <v>1103</v>
      </c>
      <c r="T176" s="323" t="s">
        <v>1669</v>
      </c>
      <c r="U176" s="323" t="s">
        <v>1106</v>
      </c>
      <c r="V176" s="323" t="s">
        <v>1670</v>
      </c>
      <c r="W176" s="323" t="s">
        <v>1196</v>
      </c>
      <c r="X176" s="323" t="s">
        <v>1491</v>
      </c>
      <c r="Y176" s="323" t="s">
        <v>1743</v>
      </c>
      <c r="Z176" s="323" t="s">
        <v>1503</v>
      </c>
      <c r="AA176" s="323" t="s">
        <v>1280</v>
      </c>
      <c r="AB176" s="323" t="s">
        <v>1200</v>
      </c>
      <c r="AC176" s="323" t="s">
        <v>1191</v>
      </c>
      <c r="AD176" s="323">
        <v>6000</v>
      </c>
      <c r="AE176" s="323">
        <v>972619</v>
      </c>
      <c r="AF176" s="323">
        <v>972466.34</v>
      </c>
      <c r="AG176" s="323">
        <v>0</v>
      </c>
      <c r="AH176" s="323">
        <v>0</v>
      </c>
      <c r="AI176" s="323" t="s">
        <v>1192</v>
      </c>
      <c r="AJ176" s="323" t="b">
        <v>1</v>
      </c>
      <c r="AK176" s="310" t="b">
        <f t="shared" si="11"/>
        <v>1</v>
      </c>
    </row>
    <row r="177" spans="2:37" s="310" customFormat="1" ht="36">
      <c r="B177" s="311" t="s">
        <v>1107</v>
      </c>
      <c r="C177" s="312" t="s">
        <v>1108</v>
      </c>
      <c r="D177" s="312" t="s">
        <v>1109</v>
      </c>
      <c r="E177" s="318" t="s">
        <v>1110</v>
      </c>
      <c r="F177" s="312"/>
      <c r="G177" s="312"/>
      <c r="H177" s="367">
        <f t="shared" si="8"/>
        <v>0</v>
      </c>
      <c r="I177" s="326">
        <f>+VLOOKUP(B177,S$10:AD257,12,0)</f>
        <v>3000</v>
      </c>
      <c r="J177" s="331">
        <v>1161343</v>
      </c>
      <c r="K177" s="331">
        <v>1161343</v>
      </c>
      <c r="L177" s="331">
        <v>0</v>
      </c>
      <c r="M177" s="331">
        <f t="shared" si="9"/>
        <v>1161343</v>
      </c>
      <c r="N177" s="331">
        <v>1161343</v>
      </c>
      <c r="O177" s="331">
        <v>0</v>
      </c>
      <c r="P177" s="331">
        <v>1161343</v>
      </c>
      <c r="Q177" s="340">
        <f t="shared" si="10"/>
        <v>1</v>
      </c>
      <c r="S177" s="323" t="s">
        <v>1107</v>
      </c>
      <c r="T177" s="323" t="s">
        <v>1671</v>
      </c>
      <c r="U177" s="323" t="s">
        <v>1110</v>
      </c>
      <c r="V177" s="323" t="s">
        <v>1672</v>
      </c>
      <c r="W177" s="323" t="s">
        <v>1186</v>
      </c>
      <c r="X177" s="323" t="s">
        <v>1187</v>
      </c>
      <c r="Y177" s="323" t="s">
        <v>1710</v>
      </c>
      <c r="Z177" s="323" t="s">
        <v>1188</v>
      </c>
      <c r="AA177" s="323" t="s">
        <v>1189</v>
      </c>
      <c r="AB177" s="323" t="s">
        <v>1190</v>
      </c>
      <c r="AC177" s="323" t="s">
        <v>1191</v>
      </c>
      <c r="AD177" s="323">
        <v>3000</v>
      </c>
      <c r="AE177" s="323">
        <v>1161343</v>
      </c>
      <c r="AF177" s="323">
        <v>1161343</v>
      </c>
      <c r="AG177" s="323">
        <v>0</v>
      </c>
      <c r="AH177" s="323">
        <v>0</v>
      </c>
      <c r="AI177" s="323" t="s">
        <v>1192</v>
      </c>
      <c r="AJ177" s="323" t="b">
        <v>1</v>
      </c>
      <c r="AK177" s="310" t="b">
        <f t="shared" si="11"/>
        <v>1</v>
      </c>
    </row>
    <row r="178" spans="2:37" s="310" customFormat="1" ht="84">
      <c r="B178" s="311" t="s">
        <v>1111</v>
      </c>
      <c r="C178" s="312" t="s">
        <v>1112</v>
      </c>
      <c r="D178" s="312" t="s">
        <v>1113</v>
      </c>
      <c r="E178" s="318" t="s">
        <v>1114</v>
      </c>
      <c r="F178" s="312"/>
      <c r="G178" s="312"/>
      <c r="H178" s="367">
        <f t="shared" si="8"/>
        <v>0</v>
      </c>
      <c r="I178" s="326">
        <f>+VLOOKUP(B178,S$10:AD258,12,0)</f>
        <v>6000</v>
      </c>
      <c r="J178" s="331">
        <v>1065385</v>
      </c>
      <c r="K178" s="331">
        <v>1065385</v>
      </c>
      <c r="L178" s="331">
        <v>0</v>
      </c>
      <c r="M178" s="331">
        <f t="shared" si="9"/>
        <v>1065016.0399999991</v>
      </c>
      <c r="N178" s="331">
        <v>1065016.0399999991</v>
      </c>
      <c r="O178" s="331">
        <v>0</v>
      </c>
      <c r="P178" s="331">
        <v>1065016.0399999991</v>
      </c>
      <c r="Q178" s="340">
        <f t="shared" si="10"/>
        <v>0.99965368387953568</v>
      </c>
      <c r="S178" s="323" t="s">
        <v>1111</v>
      </c>
      <c r="T178" s="323" t="s">
        <v>1673</v>
      </c>
      <c r="U178" s="323" t="s">
        <v>1114</v>
      </c>
      <c r="V178" s="323" t="s">
        <v>1674</v>
      </c>
      <c r="W178" s="323" t="s">
        <v>1196</v>
      </c>
      <c r="X178" s="323" t="s">
        <v>1278</v>
      </c>
      <c r="Y178" s="323" t="s">
        <v>1721</v>
      </c>
      <c r="Z178" s="323" t="s">
        <v>1279</v>
      </c>
      <c r="AA178" s="323" t="s">
        <v>1280</v>
      </c>
      <c r="AB178" s="323" t="s">
        <v>1200</v>
      </c>
      <c r="AC178" s="323" t="s">
        <v>1191</v>
      </c>
      <c r="AD178" s="323">
        <v>6000</v>
      </c>
      <c r="AE178" s="323">
        <v>1065385</v>
      </c>
      <c r="AF178" s="323">
        <v>1065016.0399999991</v>
      </c>
      <c r="AG178" s="323">
        <v>0</v>
      </c>
      <c r="AH178" s="323">
        <v>0</v>
      </c>
      <c r="AI178" s="323" t="s">
        <v>1192</v>
      </c>
      <c r="AJ178" s="323" t="b">
        <v>1</v>
      </c>
      <c r="AK178" s="310" t="b">
        <f t="shared" si="11"/>
        <v>1</v>
      </c>
    </row>
    <row r="179" spans="2:37" s="310" customFormat="1" ht="60">
      <c r="B179" s="311" t="s">
        <v>1115</v>
      </c>
      <c r="C179" s="312" t="s">
        <v>1116</v>
      </c>
      <c r="D179" s="312" t="s">
        <v>1117</v>
      </c>
      <c r="E179" s="318" t="s">
        <v>1118</v>
      </c>
      <c r="F179" s="312"/>
      <c r="G179" s="312"/>
      <c r="H179" s="367">
        <f t="shared" si="8"/>
        <v>0</v>
      </c>
      <c r="I179" s="326">
        <f>+VLOOKUP(B179,S$10:AD259,12,0)</f>
        <v>4000</v>
      </c>
      <c r="J179" s="331">
        <v>1072926</v>
      </c>
      <c r="K179" s="331">
        <v>1072926</v>
      </c>
      <c r="L179" s="331">
        <v>0</v>
      </c>
      <c r="M179" s="331">
        <f t="shared" si="9"/>
        <v>1072926</v>
      </c>
      <c r="N179" s="331">
        <v>1072926</v>
      </c>
      <c r="O179" s="331">
        <v>0</v>
      </c>
      <c r="P179" s="331">
        <v>1072926</v>
      </c>
      <c r="Q179" s="340">
        <f t="shared" si="10"/>
        <v>1</v>
      </c>
      <c r="S179" s="323" t="s">
        <v>1115</v>
      </c>
      <c r="T179" s="323" t="s">
        <v>1675</v>
      </c>
      <c r="U179" s="323" t="s">
        <v>1118</v>
      </c>
      <c r="V179" s="323" t="s">
        <v>1676</v>
      </c>
      <c r="W179" s="323" t="s">
        <v>1186</v>
      </c>
      <c r="X179" s="323" t="s">
        <v>1265</v>
      </c>
      <c r="Y179" s="323" t="s">
        <v>1719</v>
      </c>
      <c r="Z179" s="323" t="s">
        <v>1247</v>
      </c>
      <c r="AA179" s="323" t="s">
        <v>1248</v>
      </c>
      <c r="AB179" s="323" t="s">
        <v>1236</v>
      </c>
      <c r="AC179" s="323" t="s">
        <v>1191</v>
      </c>
      <c r="AD179" s="323">
        <v>4000</v>
      </c>
      <c r="AE179" s="323">
        <v>1072926</v>
      </c>
      <c r="AF179" s="323">
        <v>1072926</v>
      </c>
      <c r="AG179" s="323">
        <v>0</v>
      </c>
      <c r="AH179" s="323">
        <v>0</v>
      </c>
      <c r="AI179" s="323" t="s">
        <v>1192</v>
      </c>
      <c r="AJ179" s="323" t="b">
        <v>1</v>
      </c>
      <c r="AK179" s="310" t="b">
        <f t="shared" si="11"/>
        <v>1</v>
      </c>
    </row>
    <row r="180" spans="2:37" s="310" customFormat="1" ht="48">
      <c r="B180" s="311" t="s">
        <v>1119</v>
      </c>
      <c r="C180" s="312" t="s">
        <v>1120</v>
      </c>
      <c r="D180" s="312" t="s">
        <v>1121</v>
      </c>
      <c r="E180" s="318" t="s">
        <v>1122</v>
      </c>
      <c r="F180" s="312"/>
      <c r="G180" s="312"/>
      <c r="H180" s="367">
        <f t="shared" si="8"/>
        <v>0</v>
      </c>
      <c r="I180" s="326">
        <f>+VLOOKUP(B180,S$10:AD260,12,0)</f>
        <v>3000</v>
      </c>
      <c r="J180" s="331">
        <v>1052206</v>
      </c>
      <c r="K180" s="331">
        <v>1052206</v>
      </c>
      <c r="L180" s="331">
        <v>0</v>
      </c>
      <c r="M180" s="331">
        <f t="shared" si="9"/>
        <v>1052206</v>
      </c>
      <c r="N180" s="331">
        <v>1052206</v>
      </c>
      <c r="O180" s="331">
        <v>0</v>
      </c>
      <c r="P180" s="331">
        <v>1052206</v>
      </c>
      <c r="Q180" s="340">
        <f t="shared" si="10"/>
        <v>1</v>
      </c>
      <c r="S180" s="323" t="s">
        <v>1119</v>
      </c>
      <c r="T180" s="323" t="s">
        <v>1677</v>
      </c>
      <c r="U180" s="323" t="s">
        <v>1122</v>
      </c>
      <c r="V180" s="323" t="s">
        <v>1678</v>
      </c>
      <c r="W180" s="323" t="s">
        <v>1186</v>
      </c>
      <c r="X180" s="323" t="s">
        <v>1187</v>
      </c>
      <c r="Y180" s="323" t="s">
        <v>1710</v>
      </c>
      <c r="Z180" s="323" t="s">
        <v>1188</v>
      </c>
      <c r="AA180" s="323" t="s">
        <v>1189</v>
      </c>
      <c r="AB180" s="323" t="s">
        <v>1190</v>
      </c>
      <c r="AC180" s="323" t="s">
        <v>1191</v>
      </c>
      <c r="AD180" s="323">
        <v>3000</v>
      </c>
      <c r="AE180" s="323">
        <v>1052206</v>
      </c>
      <c r="AF180" s="323">
        <v>1052206</v>
      </c>
      <c r="AG180" s="323">
        <v>0</v>
      </c>
      <c r="AH180" s="323">
        <v>0</v>
      </c>
      <c r="AI180" s="323" t="s">
        <v>1192</v>
      </c>
      <c r="AJ180" s="323" t="b">
        <v>1</v>
      </c>
      <c r="AK180" s="310" t="b">
        <f t="shared" si="11"/>
        <v>1</v>
      </c>
    </row>
    <row r="181" spans="2:37" s="310" customFormat="1" ht="24">
      <c r="B181" s="311" t="s">
        <v>1123</v>
      </c>
      <c r="C181" s="312" t="s">
        <v>1124</v>
      </c>
      <c r="D181" s="312" t="s">
        <v>1125</v>
      </c>
      <c r="E181" s="318" t="s">
        <v>1126</v>
      </c>
      <c r="F181" s="312"/>
      <c r="G181" s="312"/>
      <c r="H181" s="367">
        <f t="shared" si="8"/>
        <v>0</v>
      </c>
      <c r="I181" s="326">
        <f>+VLOOKUP(B181,S$10:AD261,12,0)</f>
        <v>3000</v>
      </c>
      <c r="J181" s="331">
        <v>458761</v>
      </c>
      <c r="K181" s="331">
        <v>458761</v>
      </c>
      <c r="L181" s="331">
        <v>0</v>
      </c>
      <c r="M181" s="331">
        <f t="shared" si="9"/>
        <v>458761</v>
      </c>
      <c r="N181" s="331">
        <v>458761</v>
      </c>
      <c r="O181" s="331">
        <v>0</v>
      </c>
      <c r="P181" s="331">
        <v>458761</v>
      </c>
      <c r="Q181" s="340">
        <f t="shared" si="10"/>
        <v>1</v>
      </c>
      <c r="S181" s="323" t="s">
        <v>1123</v>
      </c>
      <c r="T181" s="323" t="s">
        <v>1679</v>
      </c>
      <c r="U181" s="323" t="s">
        <v>1126</v>
      </c>
      <c r="V181" s="323" t="s">
        <v>1680</v>
      </c>
      <c r="W181" s="323" t="s">
        <v>1186</v>
      </c>
      <c r="X181" s="323" t="s">
        <v>1187</v>
      </c>
      <c r="Y181" s="323" t="s">
        <v>1710</v>
      </c>
      <c r="Z181" s="323" t="s">
        <v>1188</v>
      </c>
      <c r="AA181" s="323" t="s">
        <v>1189</v>
      </c>
      <c r="AB181" s="323" t="s">
        <v>1190</v>
      </c>
      <c r="AC181" s="323" t="s">
        <v>1191</v>
      </c>
      <c r="AD181" s="323">
        <v>3000</v>
      </c>
      <c r="AE181" s="323">
        <v>458761</v>
      </c>
      <c r="AF181" s="323">
        <v>458761</v>
      </c>
      <c r="AG181" s="323">
        <v>0</v>
      </c>
      <c r="AH181" s="323">
        <v>0</v>
      </c>
      <c r="AI181" s="323" t="s">
        <v>1192</v>
      </c>
      <c r="AJ181" s="323" t="b">
        <v>1</v>
      </c>
      <c r="AK181" s="310" t="b">
        <f t="shared" si="11"/>
        <v>1</v>
      </c>
    </row>
    <row r="182" spans="2:37" s="310" customFormat="1" ht="36">
      <c r="B182" s="311" t="s">
        <v>1127</v>
      </c>
      <c r="C182" s="312" t="s">
        <v>1128</v>
      </c>
      <c r="D182" s="312" t="s">
        <v>1129</v>
      </c>
      <c r="E182" s="318" t="s">
        <v>1130</v>
      </c>
      <c r="F182" s="312"/>
      <c r="G182" s="312"/>
      <c r="H182" s="367">
        <f t="shared" si="8"/>
        <v>0.99611317838104874</v>
      </c>
      <c r="I182" s="326">
        <f>+VLOOKUP(B182,S$10:AD262,12,0)</f>
        <v>4000</v>
      </c>
      <c r="J182" s="331">
        <v>376503</v>
      </c>
      <c r="K182" s="331">
        <v>376503</v>
      </c>
      <c r="L182" s="331">
        <v>375039.6</v>
      </c>
      <c r="M182" s="331">
        <f t="shared" si="9"/>
        <v>1463.4000000000233</v>
      </c>
      <c r="N182" s="331">
        <v>376503</v>
      </c>
      <c r="O182" s="331">
        <v>375039.6</v>
      </c>
      <c r="P182" s="331">
        <v>376503</v>
      </c>
      <c r="Q182" s="340">
        <f t="shared" si="10"/>
        <v>1</v>
      </c>
      <c r="S182" s="323" t="s">
        <v>1127</v>
      </c>
      <c r="T182" s="323" t="s">
        <v>1681</v>
      </c>
      <c r="U182" s="323" t="s">
        <v>1130</v>
      </c>
      <c r="V182" s="323" t="s">
        <v>1682</v>
      </c>
      <c r="W182" s="323" t="s">
        <v>1186</v>
      </c>
      <c r="X182" s="323" t="s">
        <v>1246</v>
      </c>
      <c r="Y182" s="323" t="s">
        <v>1717</v>
      </c>
      <c r="Z182" s="323" t="s">
        <v>1247</v>
      </c>
      <c r="AA182" s="323" t="s">
        <v>1248</v>
      </c>
      <c r="AB182" s="323" t="s">
        <v>1236</v>
      </c>
      <c r="AC182" s="323" t="s">
        <v>1191</v>
      </c>
      <c r="AD182" s="323">
        <v>4000</v>
      </c>
      <c r="AE182" s="323">
        <v>376503</v>
      </c>
      <c r="AF182" s="323">
        <v>376503</v>
      </c>
      <c r="AG182" s="323">
        <v>0</v>
      </c>
      <c r="AH182" s="323">
        <v>0</v>
      </c>
      <c r="AI182" s="323" t="s">
        <v>1192</v>
      </c>
      <c r="AJ182" s="323" t="b">
        <v>1</v>
      </c>
      <c r="AK182" s="310" t="b">
        <f t="shared" si="11"/>
        <v>1</v>
      </c>
    </row>
    <row r="183" spans="2:37" s="310" customFormat="1" ht="108">
      <c r="B183" s="311" t="s">
        <v>1131</v>
      </c>
      <c r="C183" s="312" t="s">
        <v>1132</v>
      </c>
      <c r="D183" s="312" t="s">
        <v>1133</v>
      </c>
      <c r="E183" s="318" t="s">
        <v>1134</v>
      </c>
      <c r="F183" s="312"/>
      <c r="G183" s="312"/>
      <c r="H183" s="367">
        <f t="shared" si="8"/>
        <v>0</v>
      </c>
      <c r="I183" s="326">
        <f>+VLOOKUP(B183,S$10:AD263,12,0)</f>
        <v>4000</v>
      </c>
      <c r="J183" s="331">
        <v>475878</v>
      </c>
      <c r="K183" s="331">
        <v>475878</v>
      </c>
      <c r="L183" s="331">
        <v>0</v>
      </c>
      <c r="M183" s="331">
        <f t="shared" si="9"/>
        <v>475878</v>
      </c>
      <c r="N183" s="331">
        <v>475878</v>
      </c>
      <c r="O183" s="331">
        <v>0</v>
      </c>
      <c r="P183" s="331">
        <v>475878</v>
      </c>
      <c r="Q183" s="340">
        <f t="shared" si="10"/>
        <v>1</v>
      </c>
      <c r="S183" s="323" t="s">
        <v>1131</v>
      </c>
      <c r="T183" s="323" t="s">
        <v>1683</v>
      </c>
      <c r="U183" s="323" t="s">
        <v>1134</v>
      </c>
      <c r="V183" s="323" t="s">
        <v>1684</v>
      </c>
      <c r="W183" s="323" t="s">
        <v>1196</v>
      </c>
      <c r="X183" s="323" t="s">
        <v>1345</v>
      </c>
      <c r="Y183" s="323" t="s">
        <v>1728</v>
      </c>
      <c r="Z183" s="323" t="s">
        <v>1346</v>
      </c>
      <c r="AA183" s="323" t="s">
        <v>1347</v>
      </c>
      <c r="AB183" s="323" t="s">
        <v>1200</v>
      </c>
      <c r="AC183" s="323" t="s">
        <v>1191</v>
      </c>
      <c r="AD183" s="323">
        <v>4000</v>
      </c>
      <c r="AE183" s="323">
        <v>475878</v>
      </c>
      <c r="AF183" s="323">
        <v>475878</v>
      </c>
      <c r="AG183" s="323">
        <v>0</v>
      </c>
      <c r="AH183" s="323">
        <v>0</v>
      </c>
      <c r="AI183" s="323" t="s">
        <v>1192</v>
      </c>
      <c r="AJ183" s="323" t="b">
        <v>1</v>
      </c>
      <c r="AK183" s="310" t="b">
        <f t="shared" si="11"/>
        <v>1</v>
      </c>
    </row>
    <row r="184" spans="2:37" s="310" customFormat="1" ht="108">
      <c r="B184" s="311" t="s">
        <v>1135</v>
      </c>
      <c r="C184" s="312" t="s">
        <v>1136</v>
      </c>
      <c r="D184" s="312" t="s">
        <v>1137</v>
      </c>
      <c r="E184" s="318" t="s">
        <v>1138</v>
      </c>
      <c r="F184" s="312"/>
      <c r="G184" s="312"/>
      <c r="H184" s="367">
        <f t="shared" si="8"/>
        <v>0</v>
      </c>
      <c r="I184" s="326">
        <f>+VLOOKUP(B184,S$10:AD264,12,0)</f>
        <v>4000</v>
      </c>
      <c r="J184" s="331">
        <v>429194</v>
      </c>
      <c r="K184" s="331">
        <v>429194</v>
      </c>
      <c r="L184" s="331">
        <v>0</v>
      </c>
      <c r="M184" s="331">
        <f t="shared" si="9"/>
        <v>428057.74</v>
      </c>
      <c r="N184" s="331">
        <v>428057.74</v>
      </c>
      <c r="O184" s="331">
        <v>0</v>
      </c>
      <c r="P184" s="331">
        <v>428057.74</v>
      </c>
      <c r="Q184" s="340">
        <f t="shared" si="10"/>
        <v>0.99735257249635356</v>
      </c>
      <c r="S184" s="323" t="s">
        <v>1135</v>
      </c>
      <c r="T184" s="323" t="s">
        <v>1685</v>
      </c>
      <c r="U184" s="323" t="s">
        <v>1138</v>
      </c>
      <c r="V184" s="323" t="s">
        <v>1686</v>
      </c>
      <c r="W184" s="323" t="s">
        <v>1196</v>
      </c>
      <c r="X184" s="323" t="s">
        <v>1548</v>
      </c>
      <c r="Y184" s="323" t="s">
        <v>1749</v>
      </c>
      <c r="Z184" s="323" t="s">
        <v>1351</v>
      </c>
      <c r="AA184" s="323" t="s">
        <v>1352</v>
      </c>
      <c r="AB184" s="323" t="s">
        <v>1200</v>
      </c>
      <c r="AC184" s="323" t="s">
        <v>1191</v>
      </c>
      <c r="AD184" s="323">
        <v>4000</v>
      </c>
      <c r="AE184" s="323">
        <v>429194</v>
      </c>
      <c r="AF184" s="323">
        <v>428057.74</v>
      </c>
      <c r="AG184" s="323">
        <v>0</v>
      </c>
      <c r="AH184" s="323">
        <v>0</v>
      </c>
      <c r="AI184" s="323" t="s">
        <v>1192</v>
      </c>
      <c r="AJ184" s="323" t="b">
        <v>1</v>
      </c>
      <c r="AK184" s="310" t="b">
        <f t="shared" si="11"/>
        <v>1</v>
      </c>
    </row>
    <row r="185" spans="2:37" s="310" customFormat="1" ht="48">
      <c r="B185" s="311" t="s">
        <v>1139</v>
      </c>
      <c r="C185" s="312" t="s">
        <v>1140</v>
      </c>
      <c r="D185" s="312" t="s">
        <v>1141</v>
      </c>
      <c r="E185" s="318" t="s">
        <v>1142</v>
      </c>
      <c r="F185" s="312"/>
      <c r="G185" s="312"/>
      <c r="H185" s="367">
        <f t="shared" si="8"/>
        <v>0</v>
      </c>
      <c r="I185" s="326">
        <f>+VLOOKUP(B185,S$10:AD265,12,0)</f>
        <v>6000</v>
      </c>
      <c r="J185" s="331">
        <v>829072</v>
      </c>
      <c r="K185" s="331">
        <v>829072</v>
      </c>
      <c r="L185" s="331">
        <v>0</v>
      </c>
      <c r="M185" s="331">
        <f t="shared" si="9"/>
        <v>806338.78</v>
      </c>
      <c r="N185" s="331">
        <v>806338.78</v>
      </c>
      <c r="O185" s="331">
        <v>0</v>
      </c>
      <c r="P185" s="331">
        <v>806338.78</v>
      </c>
      <c r="Q185" s="340">
        <f t="shared" si="10"/>
        <v>0.97257992068240151</v>
      </c>
      <c r="S185" s="323" t="s">
        <v>1139</v>
      </c>
      <c r="T185" s="323" t="s">
        <v>1687</v>
      </c>
      <c r="U185" s="323" t="s">
        <v>1142</v>
      </c>
      <c r="V185" s="323" t="s">
        <v>1688</v>
      </c>
      <c r="W185" s="323" t="s">
        <v>1196</v>
      </c>
      <c r="X185" s="323" t="s">
        <v>1269</v>
      </c>
      <c r="Y185" s="323" t="s">
        <v>1720</v>
      </c>
      <c r="Z185" s="323" t="s">
        <v>1270</v>
      </c>
      <c r="AA185" s="323" t="s">
        <v>1271</v>
      </c>
      <c r="AB185" s="323" t="s">
        <v>1200</v>
      </c>
      <c r="AC185" s="323" t="s">
        <v>1191</v>
      </c>
      <c r="AD185" s="323">
        <v>6000</v>
      </c>
      <c r="AE185" s="323">
        <v>829072</v>
      </c>
      <c r="AF185" s="323">
        <v>806338.78</v>
      </c>
      <c r="AG185" s="323">
        <v>0</v>
      </c>
      <c r="AH185" s="323">
        <v>0</v>
      </c>
      <c r="AI185" s="323" t="s">
        <v>1192</v>
      </c>
      <c r="AJ185" s="323" t="b">
        <v>1</v>
      </c>
      <c r="AK185" s="310" t="b">
        <f t="shared" si="11"/>
        <v>1</v>
      </c>
    </row>
    <row r="186" spans="2:37" s="310" customFormat="1" ht="48">
      <c r="B186" s="311" t="s">
        <v>1143</v>
      </c>
      <c r="C186" s="312" t="s">
        <v>1144</v>
      </c>
      <c r="D186" s="312" t="s">
        <v>1145</v>
      </c>
      <c r="E186" s="318" t="s">
        <v>1146</v>
      </c>
      <c r="F186" s="312"/>
      <c r="G186" s="312"/>
      <c r="H186" s="367">
        <f t="shared" si="8"/>
        <v>0.99999998705573667</v>
      </c>
      <c r="I186" s="326">
        <f>+VLOOKUP(B186,S$10:AD266,12,0)</f>
        <v>6000</v>
      </c>
      <c r="J186" s="331">
        <v>772543</v>
      </c>
      <c r="K186" s="331">
        <v>772543</v>
      </c>
      <c r="L186" s="331">
        <v>772542.99</v>
      </c>
      <c r="M186" s="331">
        <f t="shared" si="9"/>
        <v>0</v>
      </c>
      <c r="N186" s="331">
        <f>772543-0.01</f>
        <v>772542.99</v>
      </c>
      <c r="O186" s="331">
        <v>772542.99</v>
      </c>
      <c r="P186" s="331">
        <f>772543-0.01</f>
        <v>772542.99</v>
      </c>
      <c r="Q186" s="340">
        <f t="shared" si="10"/>
        <v>0.99999998705573667</v>
      </c>
      <c r="S186" s="323" t="s">
        <v>1143</v>
      </c>
      <c r="T186" s="323" t="s">
        <v>1689</v>
      </c>
      <c r="U186" s="323" t="s">
        <v>1690</v>
      </c>
      <c r="V186" s="323" t="s">
        <v>1691</v>
      </c>
      <c r="W186" s="323" t="s">
        <v>1196</v>
      </c>
      <c r="X186" s="323" t="s">
        <v>1491</v>
      </c>
      <c r="Y186" s="323" t="s">
        <v>1743</v>
      </c>
      <c r="Z186" s="323" t="s">
        <v>1503</v>
      </c>
      <c r="AA186" s="323" t="s">
        <v>1280</v>
      </c>
      <c r="AB186" s="323" t="s">
        <v>1200</v>
      </c>
      <c r="AC186" s="323" t="s">
        <v>1191</v>
      </c>
      <c r="AD186" s="323">
        <v>6000</v>
      </c>
      <c r="AE186" s="323">
        <v>772543</v>
      </c>
      <c r="AF186" s="323">
        <v>772543</v>
      </c>
      <c r="AG186" s="323">
        <v>0</v>
      </c>
      <c r="AH186" s="323">
        <v>0</v>
      </c>
      <c r="AI186" s="323" t="s">
        <v>1192</v>
      </c>
      <c r="AJ186" s="323" t="b">
        <v>1</v>
      </c>
      <c r="AK186" s="310" t="b">
        <f t="shared" si="11"/>
        <v>1</v>
      </c>
    </row>
    <row r="187" spans="2:37" s="310" customFormat="1" ht="24">
      <c r="B187" s="311" t="s">
        <v>1147</v>
      </c>
      <c r="C187" s="312" t="s">
        <v>1148</v>
      </c>
      <c r="D187" s="312" t="s">
        <v>1149</v>
      </c>
      <c r="E187" s="318" t="s">
        <v>1150</v>
      </c>
      <c r="F187" s="312"/>
      <c r="G187" s="312"/>
      <c r="H187" s="367">
        <f t="shared" si="8"/>
        <v>0.99769169522352408</v>
      </c>
      <c r="I187" s="326">
        <f>+VLOOKUP(B187,S$10:AD267,12,0)</f>
        <v>6000</v>
      </c>
      <c r="J187" s="331">
        <v>384321</v>
      </c>
      <c r="K187" s="331">
        <v>384321</v>
      </c>
      <c r="L187" s="331">
        <v>383433.87</v>
      </c>
      <c r="M187" s="331">
        <f t="shared" si="9"/>
        <v>0</v>
      </c>
      <c r="N187" s="331">
        <v>383433.87</v>
      </c>
      <c r="O187" s="331">
        <v>383433.87</v>
      </c>
      <c r="P187" s="331">
        <v>383433.87</v>
      </c>
      <c r="Q187" s="340">
        <f t="shared" si="10"/>
        <v>0.99769169522352408</v>
      </c>
      <c r="S187" s="323" t="s">
        <v>1147</v>
      </c>
      <c r="T187" s="323" t="s">
        <v>1692</v>
      </c>
      <c r="U187" s="323" t="s">
        <v>1693</v>
      </c>
      <c r="V187" s="323" t="s">
        <v>1694</v>
      </c>
      <c r="W187" s="323" t="s">
        <v>1196</v>
      </c>
      <c r="X187" s="323" t="s">
        <v>1491</v>
      </c>
      <c r="Y187" s="323" t="s">
        <v>1743</v>
      </c>
      <c r="Z187" s="323" t="s">
        <v>1503</v>
      </c>
      <c r="AA187" s="323" t="s">
        <v>1280</v>
      </c>
      <c r="AB187" s="323" t="s">
        <v>1200</v>
      </c>
      <c r="AC187" s="323" t="s">
        <v>1191</v>
      </c>
      <c r="AD187" s="323">
        <v>6000</v>
      </c>
      <c r="AE187" s="323">
        <v>384321</v>
      </c>
      <c r="AF187" s="323">
        <v>383433.87</v>
      </c>
      <c r="AG187" s="323">
        <v>0</v>
      </c>
      <c r="AH187" s="323">
        <v>0</v>
      </c>
      <c r="AI187" s="323" t="s">
        <v>1192</v>
      </c>
      <c r="AJ187" s="323" t="b">
        <v>1</v>
      </c>
      <c r="AK187" s="310" t="b">
        <f t="shared" si="11"/>
        <v>1</v>
      </c>
    </row>
    <row r="188" spans="2:37" s="310" customFormat="1" ht="36">
      <c r="B188" s="311" t="s">
        <v>1151</v>
      </c>
      <c r="C188" s="312" t="s">
        <v>1152</v>
      </c>
      <c r="D188" s="312" t="s">
        <v>1153</v>
      </c>
      <c r="E188" s="318" t="s">
        <v>1154</v>
      </c>
      <c r="F188" s="312"/>
      <c r="G188" s="312"/>
      <c r="H188" s="367">
        <f t="shared" si="8"/>
        <v>0</v>
      </c>
      <c r="I188" s="326">
        <f>+VLOOKUP(B188,S$10:AD268,12,0)</f>
        <v>4000</v>
      </c>
      <c r="J188" s="331">
        <v>827293</v>
      </c>
      <c r="K188" s="331">
        <v>827293</v>
      </c>
      <c r="L188" s="331">
        <v>0</v>
      </c>
      <c r="M188" s="331">
        <f t="shared" si="9"/>
        <v>827293</v>
      </c>
      <c r="N188" s="331">
        <v>827293</v>
      </c>
      <c r="O188" s="331">
        <v>0</v>
      </c>
      <c r="P188" s="331">
        <v>827293</v>
      </c>
      <c r="Q188" s="340">
        <f t="shared" si="10"/>
        <v>1</v>
      </c>
      <c r="S188" s="323" t="s">
        <v>1151</v>
      </c>
      <c r="T188" s="323" t="s">
        <v>1695</v>
      </c>
      <c r="U188" s="323" t="s">
        <v>1696</v>
      </c>
      <c r="V188" s="323" t="s">
        <v>1697</v>
      </c>
      <c r="W188" s="323" t="s">
        <v>1186</v>
      </c>
      <c r="X188" s="323" t="s">
        <v>1233</v>
      </c>
      <c r="Y188" s="323" t="s">
        <v>1716</v>
      </c>
      <c r="Z188" s="323" t="s">
        <v>1234</v>
      </c>
      <c r="AA188" s="323" t="s">
        <v>1235</v>
      </c>
      <c r="AB188" s="323" t="s">
        <v>1236</v>
      </c>
      <c r="AC188" s="323" t="s">
        <v>1191</v>
      </c>
      <c r="AD188" s="323">
        <v>4000</v>
      </c>
      <c r="AE188" s="323">
        <v>827293</v>
      </c>
      <c r="AF188" s="323">
        <v>827293</v>
      </c>
      <c r="AG188" s="323">
        <v>0</v>
      </c>
      <c r="AH188" s="323">
        <v>0</v>
      </c>
      <c r="AI188" s="323" t="s">
        <v>1192</v>
      </c>
      <c r="AJ188" s="323" t="b">
        <v>1</v>
      </c>
      <c r="AK188" s="310" t="b">
        <f t="shared" si="11"/>
        <v>1</v>
      </c>
    </row>
    <row r="189" spans="2:37" s="310" customFormat="1" ht="24">
      <c r="B189" s="311" t="s">
        <v>1155</v>
      </c>
      <c r="C189" s="312" t="s">
        <v>1156</v>
      </c>
      <c r="D189" s="312" t="s">
        <v>1157</v>
      </c>
      <c r="E189" s="318" t="s">
        <v>1158</v>
      </c>
      <c r="F189" s="312"/>
      <c r="G189" s="312"/>
      <c r="H189" s="367">
        <f t="shared" si="8"/>
        <v>0</v>
      </c>
      <c r="I189" s="326">
        <f>+VLOOKUP(B189,S$10:AD269,12,0)</f>
        <v>4000</v>
      </c>
      <c r="J189" s="331">
        <v>392616</v>
      </c>
      <c r="K189" s="331">
        <v>392616</v>
      </c>
      <c r="L189" s="331">
        <v>0</v>
      </c>
      <c r="M189" s="331">
        <f t="shared" si="9"/>
        <v>391460.9</v>
      </c>
      <c r="N189" s="331">
        <v>391460.9</v>
      </c>
      <c r="O189" s="331">
        <v>0</v>
      </c>
      <c r="P189" s="331">
        <v>391460.9</v>
      </c>
      <c r="Q189" s="340">
        <f t="shared" si="10"/>
        <v>0.99705793956435806</v>
      </c>
      <c r="S189" s="323" t="s">
        <v>1155</v>
      </c>
      <c r="T189" s="323" t="s">
        <v>1698</v>
      </c>
      <c r="U189" s="323" t="s">
        <v>1699</v>
      </c>
      <c r="V189" s="323" t="s">
        <v>1700</v>
      </c>
      <c r="W189" s="323" t="s">
        <v>1196</v>
      </c>
      <c r="X189" s="323" t="s">
        <v>1548</v>
      </c>
      <c r="Y189" s="323" t="s">
        <v>1749</v>
      </c>
      <c r="Z189" s="323" t="s">
        <v>1351</v>
      </c>
      <c r="AA189" s="323" t="s">
        <v>1352</v>
      </c>
      <c r="AB189" s="323" t="s">
        <v>1200</v>
      </c>
      <c r="AC189" s="323" t="s">
        <v>1191</v>
      </c>
      <c r="AD189" s="323">
        <v>4000</v>
      </c>
      <c r="AE189" s="323">
        <v>392616</v>
      </c>
      <c r="AF189" s="323">
        <v>391460.9</v>
      </c>
      <c r="AG189" s="323">
        <v>0</v>
      </c>
      <c r="AH189" s="323">
        <v>0</v>
      </c>
      <c r="AI189" s="323" t="s">
        <v>1192</v>
      </c>
      <c r="AJ189" s="323" t="b">
        <v>1</v>
      </c>
      <c r="AK189" s="310" t="b">
        <f t="shared" si="11"/>
        <v>1</v>
      </c>
    </row>
    <row r="190" spans="2:37" s="310" customFormat="1" ht="24">
      <c r="B190" s="311" t="s">
        <v>1159</v>
      </c>
      <c r="C190" s="312" t="s">
        <v>1160</v>
      </c>
      <c r="D190" s="312" t="s">
        <v>1161</v>
      </c>
      <c r="E190" s="318" t="s">
        <v>1162</v>
      </c>
      <c r="F190" s="312"/>
      <c r="G190" s="312"/>
      <c r="H190" s="367">
        <f t="shared" si="8"/>
        <v>0</v>
      </c>
      <c r="I190" s="326">
        <f>+VLOOKUP(B190,S$10:AD270,12,0)</f>
        <v>3000</v>
      </c>
      <c r="J190" s="331">
        <v>475465</v>
      </c>
      <c r="K190" s="331">
        <v>475465</v>
      </c>
      <c r="L190" s="331">
        <v>0</v>
      </c>
      <c r="M190" s="331">
        <f t="shared" si="9"/>
        <v>475465</v>
      </c>
      <c r="N190" s="331">
        <v>475465</v>
      </c>
      <c r="O190" s="331">
        <v>0</v>
      </c>
      <c r="P190" s="331">
        <v>475465</v>
      </c>
      <c r="Q190" s="340">
        <f t="shared" si="10"/>
        <v>1</v>
      </c>
      <c r="S190" s="323" t="s">
        <v>1159</v>
      </c>
      <c r="T190" s="323" t="s">
        <v>1701</v>
      </c>
      <c r="U190" s="323" t="s">
        <v>1702</v>
      </c>
      <c r="V190" s="323" t="s">
        <v>1703</v>
      </c>
      <c r="W190" s="323" t="s">
        <v>1186</v>
      </c>
      <c r="X190" s="323" t="s">
        <v>1187</v>
      </c>
      <c r="Y190" s="323" t="s">
        <v>1710</v>
      </c>
      <c r="Z190" s="323" t="s">
        <v>1188</v>
      </c>
      <c r="AA190" s="323" t="s">
        <v>1189</v>
      </c>
      <c r="AB190" s="323" t="s">
        <v>1190</v>
      </c>
      <c r="AC190" s="323" t="s">
        <v>1191</v>
      </c>
      <c r="AD190" s="323">
        <v>3000</v>
      </c>
      <c r="AE190" s="323">
        <v>475465</v>
      </c>
      <c r="AF190" s="323">
        <v>475465</v>
      </c>
      <c r="AG190" s="323">
        <v>0</v>
      </c>
      <c r="AH190" s="323">
        <v>0</v>
      </c>
      <c r="AI190" s="323" t="s">
        <v>1192</v>
      </c>
      <c r="AJ190" s="323" t="b">
        <v>1</v>
      </c>
      <c r="AK190" s="310" t="b">
        <f t="shared" si="11"/>
        <v>1</v>
      </c>
    </row>
    <row r="191" spans="2:37" s="310" customFormat="1" ht="64.8">
      <c r="B191" s="317" t="s">
        <v>1163</v>
      </c>
      <c r="C191" s="313" t="s">
        <v>1164</v>
      </c>
      <c r="D191" s="313" t="s">
        <v>1165</v>
      </c>
      <c r="E191" s="320" t="s">
        <v>1166</v>
      </c>
      <c r="F191" s="313"/>
      <c r="G191" s="313"/>
      <c r="H191" s="367">
        <f t="shared" si="8"/>
        <v>0</v>
      </c>
      <c r="I191" s="326">
        <f>+VLOOKUP(B191,S$10:AD271,12,0)</f>
        <v>3000</v>
      </c>
      <c r="J191" s="333">
        <v>392281</v>
      </c>
      <c r="K191" s="333">
        <v>392281</v>
      </c>
      <c r="L191" s="333">
        <v>0</v>
      </c>
      <c r="M191" s="331">
        <f t="shared" si="9"/>
        <v>392281</v>
      </c>
      <c r="N191" s="331">
        <v>392281</v>
      </c>
      <c r="O191" s="333">
        <v>0</v>
      </c>
      <c r="P191" s="331">
        <v>392281</v>
      </c>
      <c r="Q191" s="340">
        <f t="shared" si="10"/>
        <v>1</v>
      </c>
      <c r="S191" s="323" t="s">
        <v>1163</v>
      </c>
      <c r="T191" s="323" t="s">
        <v>1704</v>
      </c>
      <c r="U191" s="323" t="s">
        <v>1705</v>
      </c>
      <c r="V191" s="323" t="s">
        <v>1706</v>
      </c>
      <c r="W191" s="323" t="s">
        <v>1186</v>
      </c>
      <c r="X191" s="323" t="s">
        <v>1187</v>
      </c>
      <c r="Y191" s="323" t="s">
        <v>1710</v>
      </c>
      <c r="Z191" s="323" t="s">
        <v>1188</v>
      </c>
      <c r="AA191" s="323" t="s">
        <v>1189</v>
      </c>
      <c r="AB191" s="323" t="s">
        <v>1190</v>
      </c>
      <c r="AC191" s="323" t="s">
        <v>1191</v>
      </c>
      <c r="AD191" s="323">
        <v>3000</v>
      </c>
      <c r="AE191" s="323">
        <v>392281</v>
      </c>
      <c r="AF191" s="323">
        <v>392281</v>
      </c>
      <c r="AG191" s="323">
        <v>0</v>
      </c>
      <c r="AH191" s="323">
        <v>0</v>
      </c>
      <c r="AI191" s="323" t="s">
        <v>1192</v>
      </c>
      <c r="AJ191" s="323" t="b">
        <v>1</v>
      </c>
      <c r="AK191" s="310" t="b">
        <f t="shared" si="11"/>
        <v>1</v>
      </c>
    </row>
    <row r="192" spans="2:37" s="310" customFormat="1">
      <c r="B192" s="311" t="s">
        <v>1167</v>
      </c>
      <c r="C192" s="312" t="s">
        <v>1168</v>
      </c>
      <c r="D192" s="312" t="s">
        <v>1169</v>
      </c>
      <c r="E192" s="318" t="s">
        <v>1170</v>
      </c>
      <c r="F192" s="312"/>
      <c r="G192" s="312"/>
      <c r="H192" s="367">
        <f t="shared" si="8"/>
        <v>0</v>
      </c>
      <c r="I192" s="326">
        <f>+VLOOKUP(B192,S$10:AD272,12,0)</f>
        <v>3000</v>
      </c>
      <c r="J192" s="331">
        <v>436015</v>
      </c>
      <c r="K192" s="331">
        <v>436015</v>
      </c>
      <c r="L192" s="331">
        <v>0</v>
      </c>
      <c r="M192" s="331">
        <f t="shared" si="9"/>
        <v>436015</v>
      </c>
      <c r="N192" s="331">
        <v>436015</v>
      </c>
      <c r="O192" s="331">
        <v>0</v>
      </c>
      <c r="P192" s="331">
        <v>436015</v>
      </c>
      <c r="Q192" s="340">
        <f t="shared" si="10"/>
        <v>1</v>
      </c>
      <c r="S192" s="323" t="s">
        <v>1167</v>
      </c>
      <c r="T192" s="323" t="s">
        <v>1707</v>
      </c>
      <c r="U192" s="323" t="s">
        <v>1708</v>
      </c>
      <c r="V192" s="323" t="s">
        <v>1709</v>
      </c>
      <c r="W192" s="323" t="s">
        <v>1186</v>
      </c>
      <c r="X192" s="323" t="s">
        <v>1187</v>
      </c>
      <c r="Y192" s="323" t="s">
        <v>1710</v>
      </c>
      <c r="Z192" s="323" t="s">
        <v>1188</v>
      </c>
      <c r="AA192" s="323" t="s">
        <v>1189</v>
      </c>
      <c r="AB192" s="323" t="s">
        <v>1190</v>
      </c>
      <c r="AC192" s="323" t="s">
        <v>1191</v>
      </c>
      <c r="AD192" s="323">
        <v>3000</v>
      </c>
      <c r="AE192" s="323">
        <v>436015</v>
      </c>
      <c r="AF192" s="323">
        <v>436015</v>
      </c>
      <c r="AG192" s="323">
        <v>0</v>
      </c>
      <c r="AH192" s="323">
        <v>0</v>
      </c>
      <c r="AI192" s="323" t="s">
        <v>1192</v>
      </c>
      <c r="AJ192" s="323" t="b">
        <v>1</v>
      </c>
      <c r="AK192" s="310" t="b">
        <f t="shared" si="11"/>
        <v>1</v>
      </c>
    </row>
    <row r="193" spans="2:37">
      <c r="B193" s="224"/>
      <c r="C193" s="225"/>
      <c r="D193" s="225"/>
      <c r="E193" s="225"/>
      <c r="F193" s="225"/>
      <c r="G193" s="226"/>
      <c r="H193" s="367" t="s">
        <v>124</v>
      </c>
      <c r="I193" s="327"/>
      <c r="J193" s="334"/>
      <c r="K193" s="334"/>
      <c r="L193" s="334"/>
      <c r="M193" s="335"/>
      <c r="N193" s="331"/>
      <c r="O193" s="334"/>
      <c r="P193" s="331"/>
      <c r="Q193" s="340"/>
      <c r="AK193" s="310" t="b">
        <f t="shared" si="11"/>
        <v>1</v>
      </c>
    </row>
    <row r="194" spans="2:37">
      <c r="B194" s="224"/>
      <c r="C194" s="225"/>
      <c r="D194" s="225"/>
      <c r="E194" s="225"/>
      <c r="F194" s="225"/>
      <c r="G194" s="226"/>
      <c r="H194" s="368"/>
      <c r="I194" s="327"/>
      <c r="J194" s="334"/>
      <c r="K194" s="334"/>
      <c r="L194" s="334"/>
      <c r="M194" s="335"/>
      <c r="N194" s="331"/>
      <c r="O194" s="334"/>
      <c r="P194" s="331"/>
      <c r="Q194" s="341"/>
      <c r="AK194" s="310" t="b">
        <f t="shared" si="11"/>
        <v>1</v>
      </c>
    </row>
    <row r="195" spans="2:37">
      <c r="B195" s="227" t="s">
        <v>120</v>
      </c>
      <c r="C195" s="228"/>
      <c r="D195" s="228"/>
      <c r="E195" s="228"/>
      <c r="F195" s="228"/>
      <c r="G195" s="226"/>
      <c r="H195" s="368"/>
      <c r="I195" s="327"/>
      <c r="J195" s="334">
        <f>SUM(J11:J194)</f>
        <v>115473358</v>
      </c>
      <c r="K195" s="334">
        <f t="shared" ref="K195:P195" si="12">SUM(K11:K194)</f>
        <v>115473358</v>
      </c>
      <c r="L195" s="334">
        <f t="shared" si="12"/>
        <v>21781225.229999997</v>
      </c>
      <c r="M195" s="334">
        <f t="shared" si="12"/>
        <v>93529912.359999999</v>
      </c>
      <c r="N195" s="334">
        <f t="shared" si="12"/>
        <v>115311137.59000003</v>
      </c>
      <c r="O195" s="334">
        <f t="shared" si="12"/>
        <v>21781225.229999997</v>
      </c>
      <c r="P195" s="334">
        <f t="shared" si="12"/>
        <v>115311137.59000003</v>
      </c>
      <c r="Q195" s="341"/>
      <c r="AK195" s="310" t="b">
        <f t="shared" si="11"/>
        <v>0</v>
      </c>
    </row>
    <row r="196" spans="2:37">
      <c r="B196" s="229"/>
      <c r="C196" s="230"/>
      <c r="D196" s="230"/>
      <c r="E196" s="230"/>
      <c r="F196" s="230"/>
      <c r="G196" s="230"/>
      <c r="H196" s="368"/>
      <c r="I196" s="327"/>
      <c r="J196" s="334"/>
      <c r="K196" s="334"/>
      <c r="L196" s="334"/>
      <c r="M196" s="335"/>
      <c r="N196" s="334"/>
      <c r="O196" s="334"/>
      <c r="P196" s="335"/>
      <c r="Q196" s="341"/>
      <c r="AK196" s="310" t="b">
        <f t="shared" si="11"/>
        <v>1</v>
      </c>
    </row>
    <row r="197" spans="2:37">
      <c r="B197" s="231"/>
      <c r="C197" s="232"/>
      <c r="D197" s="232"/>
      <c r="E197" s="232"/>
      <c r="F197" s="232"/>
      <c r="G197" s="232"/>
      <c r="H197" s="369"/>
      <c r="I197" s="328"/>
      <c r="J197" s="336"/>
      <c r="K197" s="336"/>
      <c r="L197" s="336"/>
      <c r="M197" s="336"/>
      <c r="N197" s="336"/>
      <c r="O197" s="336"/>
      <c r="P197" s="337"/>
      <c r="Q197" s="342"/>
      <c r="AK197" s="310" t="b">
        <f t="shared" si="11"/>
        <v>1</v>
      </c>
    </row>
    <row r="198" spans="2:37">
      <c r="B198" s="11"/>
      <c r="C198" s="11"/>
      <c r="D198" s="11"/>
      <c r="E198" s="11"/>
      <c r="F198" s="11"/>
    </row>
    <row r="199" spans="2:37">
      <c r="B199" s="12"/>
      <c r="C199" s="12"/>
      <c r="D199" s="12"/>
      <c r="E199" s="12"/>
      <c r="F199" s="12"/>
      <c r="M199" s="329">
        <f>+M195-M197</f>
        <v>93529912.359999999</v>
      </c>
    </row>
    <row r="201" spans="2:37">
      <c r="B201" s="13"/>
      <c r="C201" s="13"/>
      <c r="D201" s="13"/>
      <c r="E201" s="13"/>
      <c r="F201" s="13"/>
      <c r="L201" s="338"/>
    </row>
    <row r="202" spans="2:37">
      <c r="B202" s="15"/>
      <c r="C202" s="15"/>
      <c r="D202" s="15"/>
      <c r="E202" s="15"/>
      <c r="F202" s="15"/>
      <c r="L202" s="339"/>
    </row>
  </sheetData>
  <autoFilter ref="S10:AK197" xr:uid="{00000000-0009-0000-0000-000023000000}"/>
  <mergeCells count="25">
    <mergeCell ref="B6:C6"/>
    <mergeCell ref="B8:C8"/>
    <mergeCell ref="D8:G8"/>
    <mergeCell ref="B2:Q2"/>
    <mergeCell ref="B3:Q3"/>
    <mergeCell ref="B4:C4"/>
    <mergeCell ref="B5:C5"/>
    <mergeCell ref="D4:R4"/>
    <mergeCell ref="D5:R5"/>
    <mergeCell ref="D6:R6"/>
    <mergeCell ref="Q9:Q10"/>
    <mergeCell ref="H8:H10"/>
    <mergeCell ref="I8:P8"/>
    <mergeCell ref="B9:B10"/>
    <mergeCell ref="C9:C10"/>
    <mergeCell ref="D9:E9"/>
    <mergeCell ref="F9:G9"/>
    <mergeCell ref="O9:O10"/>
    <mergeCell ref="P9:P10"/>
    <mergeCell ref="I9:I10"/>
    <mergeCell ref="J9:J10"/>
    <mergeCell ref="K9:K10"/>
    <mergeCell ref="L9:L10"/>
    <mergeCell ref="M9:M10"/>
    <mergeCell ref="N9:N10"/>
  </mergeCells>
  <printOptions horizontalCentered="1"/>
  <pageMargins left="0.39370078740157483" right="0.39370078740157483" top="1.3779527559055118" bottom="0.86614173228346458" header="0.39370078740157483" footer="0.59055118110236227"/>
  <pageSetup scale="44" fitToHeight="0" orientation="landscape" r:id="rId1"/>
  <headerFooter scaleWithDoc="0">
    <oddHeader>&amp;L&amp;G&amp;R
&amp;G</oddHeader>
    <oddFooter>&amp;R&amp;G</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B1:F19"/>
  <sheetViews>
    <sheetView showGridLines="0" view="pageBreakPreview" topLeftCell="C4" zoomScaleNormal="55" zoomScaleSheetLayoutView="100" workbookViewId="0">
      <selection activeCell="B11" sqref="A11:XFD16"/>
    </sheetView>
  </sheetViews>
  <sheetFormatPr baseColWidth="10" defaultColWidth="11.44140625" defaultRowHeight="13.8"/>
  <cols>
    <col min="1" max="1" width="0.88671875" style="210" customWidth="1"/>
    <col min="2" max="2" width="37.6640625" style="210" customWidth="1"/>
    <col min="3" max="3" width="49.33203125" style="210" customWidth="1"/>
    <col min="4" max="4" width="71.44140625" style="210" customWidth="1"/>
    <col min="5" max="5" width="27.5546875" style="210" customWidth="1"/>
    <col min="6" max="6" width="79.33203125" style="210" customWidth="1"/>
    <col min="7" max="7" width="3" style="210" customWidth="1"/>
    <col min="8" max="16384" width="11.44140625" style="210"/>
  </cols>
  <sheetData>
    <row r="1" spans="2:6" s="1" customFormat="1" ht="14.4" customHeight="1">
      <c r="B1" s="3"/>
      <c r="C1" s="1" t="s">
        <v>124</v>
      </c>
    </row>
    <row r="2" spans="2:6" s="1" customFormat="1" ht="35.1" customHeight="1">
      <c r="B2" s="428" t="s">
        <v>200</v>
      </c>
      <c r="C2" s="428"/>
      <c r="D2" s="428"/>
      <c r="E2" s="428"/>
      <c r="F2" s="428"/>
    </row>
    <row r="3" spans="2:6" s="1" customFormat="1" ht="3" customHeight="1">
      <c r="B3" s="20"/>
      <c r="C3" s="21"/>
      <c r="D3" s="21"/>
      <c r="E3" s="21"/>
      <c r="F3" s="21"/>
    </row>
    <row r="4" spans="2:6" s="1" customFormat="1" ht="21.6" customHeight="1">
      <c r="B4" s="219" t="s">
        <v>76</v>
      </c>
      <c r="C4" s="545" t="s">
        <v>218</v>
      </c>
      <c r="D4" s="546"/>
      <c r="E4" s="546"/>
      <c r="F4" s="547"/>
    </row>
    <row r="5" spans="2:6" s="1" customFormat="1" ht="19.5" customHeight="1">
      <c r="B5" s="124" t="s">
        <v>82</v>
      </c>
      <c r="C5" s="423" t="s">
        <v>219</v>
      </c>
      <c r="D5" s="423"/>
      <c r="E5" s="423"/>
      <c r="F5" s="423"/>
    </row>
    <row r="6" spans="2:6" ht="3" customHeight="1">
      <c r="B6" s="548"/>
      <c r="C6" s="548"/>
      <c r="D6" s="548"/>
      <c r="E6" s="548"/>
      <c r="F6" s="548"/>
    </row>
    <row r="7" spans="2:6" ht="3" customHeight="1">
      <c r="B7" s="211"/>
      <c r="C7" s="211"/>
      <c r="D7" s="211"/>
      <c r="E7" s="212"/>
      <c r="F7" s="212"/>
    </row>
    <row r="8" spans="2:6" ht="28.95" customHeight="1">
      <c r="B8" s="541" t="s">
        <v>204</v>
      </c>
      <c r="C8" s="541" t="s">
        <v>205</v>
      </c>
      <c r="D8" s="541" t="s">
        <v>209</v>
      </c>
      <c r="E8" s="541"/>
      <c r="F8" s="541"/>
    </row>
    <row r="9" spans="2:6" ht="15" customHeight="1">
      <c r="B9" s="541"/>
      <c r="C9" s="541"/>
      <c r="D9" s="541"/>
      <c r="E9" s="541"/>
      <c r="F9" s="541"/>
    </row>
    <row r="10" spans="2:6" ht="57" customHeight="1">
      <c r="B10" s="541"/>
      <c r="C10" s="541"/>
      <c r="D10" s="213" t="s">
        <v>206</v>
      </c>
      <c r="E10" s="213" t="s">
        <v>207</v>
      </c>
      <c r="F10" s="213" t="s">
        <v>208</v>
      </c>
    </row>
    <row r="11" spans="2:6" ht="396">
      <c r="B11" s="343" t="s">
        <v>1759</v>
      </c>
      <c r="C11" s="343" t="s">
        <v>1760</v>
      </c>
      <c r="D11" s="343" t="s">
        <v>1761</v>
      </c>
      <c r="E11" s="344" t="s">
        <v>1762</v>
      </c>
      <c r="F11" s="343" t="s">
        <v>1763</v>
      </c>
    </row>
    <row r="12" spans="2:6" ht="132">
      <c r="B12" s="345" t="s">
        <v>1759</v>
      </c>
      <c r="C12" s="345" t="s">
        <v>1764</v>
      </c>
      <c r="D12" s="345" t="s">
        <v>1765</v>
      </c>
      <c r="E12" s="346" t="s">
        <v>1762</v>
      </c>
      <c r="F12" s="345" t="s">
        <v>1763</v>
      </c>
    </row>
    <row r="13" spans="2:6" ht="252">
      <c r="B13" s="345" t="s">
        <v>1759</v>
      </c>
      <c r="C13" s="345" t="s">
        <v>1766</v>
      </c>
      <c r="D13" s="345" t="s">
        <v>1767</v>
      </c>
      <c r="E13" s="346" t="s">
        <v>1762</v>
      </c>
      <c r="F13" s="345" t="s">
        <v>1763</v>
      </c>
    </row>
    <row r="14" spans="2:6" ht="409.6">
      <c r="B14" s="345" t="s">
        <v>1768</v>
      </c>
      <c r="C14" s="345" t="s">
        <v>1769</v>
      </c>
      <c r="D14" s="345" t="s">
        <v>1770</v>
      </c>
      <c r="E14" s="346" t="s">
        <v>1762</v>
      </c>
      <c r="F14" s="345" t="s">
        <v>1763</v>
      </c>
    </row>
    <row r="15" spans="2:6" ht="300">
      <c r="B15" s="345" t="s">
        <v>1771</v>
      </c>
      <c r="C15" s="345" t="s">
        <v>1772</v>
      </c>
      <c r="D15" s="345" t="s">
        <v>1773</v>
      </c>
      <c r="E15" s="346" t="s">
        <v>1762</v>
      </c>
      <c r="F15" s="345" t="s">
        <v>1763</v>
      </c>
    </row>
    <row r="16" spans="2:6" ht="204">
      <c r="B16" s="345" t="s">
        <v>1771</v>
      </c>
      <c r="C16" s="345" t="s">
        <v>1774</v>
      </c>
      <c r="D16" s="345" t="s">
        <v>1775</v>
      </c>
      <c r="E16" s="346" t="s">
        <v>1762</v>
      </c>
      <c r="F16" s="345" t="s">
        <v>1763</v>
      </c>
    </row>
    <row r="17" spans="2:4">
      <c r="B17" s="214"/>
      <c r="C17" s="214"/>
    </row>
    <row r="18" spans="2:4">
      <c r="B18" s="215"/>
      <c r="C18" s="215"/>
      <c r="D18" s="216"/>
    </row>
    <row r="19" spans="2:4">
      <c r="B19" s="217"/>
      <c r="C19" s="217"/>
      <c r="D19" s="218"/>
    </row>
  </sheetData>
  <sheetProtection formatColumns="0" formatRows="0" insertColumns="0"/>
  <mergeCells count="7">
    <mergeCell ref="B2:F2"/>
    <mergeCell ref="C5:F5"/>
    <mergeCell ref="C4:F4"/>
    <mergeCell ref="B6:F6"/>
    <mergeCell ref="B8:B10"/>
    <mergeCell ref="C8:C10"/>
    <mergeCell ref="D8:F9"/>
  </mergeCells>
  <conditionalFormatting sqref="B6:C6">
    <cfRule type="cellIs" dxfId="3"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49" fitToHeight="0" orientation="landscape" r:id="rId1"/>
  <headerFooter scaleWithDoc="0">
    <oddHeader>&amp;L&amp;G&amp;R
&amp;G</oddHeader>
    <oddFooter>&amp;R&amp;G</oddFooter>
  </headerFooter>
  <colBreaks count="1" manualBreakCount="1">
    <brk id="5" max="1048575"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0">
    <tabColor rgb="FFFFC000"/>
    <pageSetUpPr fitToPage="1"/>
  </sheetPr>
  <dimension ref="A1:S38"/>
  <sheetViews>
    <sheetView showGridLines="0" tabSelected="1" view="pageBreakPreview" zoomScale="70" zoomScaleNormal="100" zoomScaleSheetLayoutView="70" workbookViewId="0">
      <selection activeCell="G17" sqref="G17"/>
    </sheetView>
  </sheetViews>
  <sheetFormatPr baseColWidth="10" defaultColWidth="11.44140625" defaultRowHeight="13.8"/>
  <cols>
    <col min="1" max="1" width="0.88671875" style="1" customWidth="1"/>
    <col min="2" max="2" width="48.6640625" style="1" customWidth="1"/>
    <col min="3" max="3" width="18.33203125" style="329" bestFit="1" customWidth="1"/>
    <col min="4" max="4" width="19.109375" style="329" bestFit="1" customWidth="1"/>
    <col min="5" max="5" width="18.6640625" style="329" bestFit="1" customWidth="1"/>
    <col min="6" max="7" width="18" style="329" bestFit="1" customWidth="1"/>
    <col min="8" max="8" width="18.5546875" style="329" bestFit="1" customWidth="1"/>
    <col min="9" max="9" width="2.33203125" style="1" customWidth="1"/>
    <col min="10" max="16384" width="11.44140625" style="1"/>
  </cols>
  <sheetData>
    <row r="1" spans="1:19" ht="14.4" customHeight="1"/>
    <row r="2" spans="1:19">
      <c r="B2" s="555" t="s">
        <v>139</v>
      </c>
      <c r="C2" s="556"/>
      <c r="D2" s="556"/>
      <c r="E2" s="556"/>
      <c r="F2" s="556"/>
      <c r="G2" s="556"/>
      <c r="H2" s="557"/>
    </row>
    <row r="3" spans="1:19">
      <c r="B3" s="558" t="s">
        <v>239</v>
      </c>
      <c r="C3" s="559"/>
      <c r="D3" s="559"/>
      <c r="E3" s="559"/>
      <c r="F3" s="559"/>
      <c r="G3" s="559"/>
      <c r="H3" s="560"/>
    </row>
    <row r="4" spans="1:19">
      <c r="B4" s="558"/>
      <c r="C4" s="559"/>
      <c r="D4" s="559"/>
      <c r="E4" s="559"/>
      <c r="F4" s="559"/>
      <c r="G4" s="559"/>
      <c r="H4" s="560"/>
    </row>
    <row r="5" spans="1:19">
      <c r="B5" s="558"/>
      <c r="C5" s="559"/>
      <c r="D5" s="559"/>
      <c r="E5" s="559"/>
      <c r="F5" s="559"/>
      <c r="G5" s="559"/>
      <c r="H5" s="560"/>
    </row>
    <row r="6" spans="1:19">
      <c r="B6" s="558" t="s">
        <v>212</v>
      </c>
      <c r="C6" s="559"/>
      <c r="D6" s="559"/>
      <c r="E6" s="559"/>
      <c r="F6" s="559"/>
      <c r="G6" s="559"/>
      <c r="H6" s="560"/>
    </row>
    <row r="7" spans="1:19">
      <c r="B7" s="561" t="s">
        <v>16</v>
      </c>
      <c r="C7" s="562"/>
      <c r="D7" s="562"/>
      <c r="E7" s="562"/>
      <c r="F7" s="562"/>
      <c r="G7" s="562"/>
      <c r="H7" s="563"/>
    </row>
    <row r="8" spans="1:19" ht="5.4" customHeight="1">
      <c r="B8" s="150"/>
      <c r="C8" s="347"/>
      <c r="D8" s="347"/>
      <c r="E8" s="347"/>
      <c r="F8" s="347"/>
      <c r="G8" s="347"/>
      <c r="H8" s="347"/>
    </row>
    <row r="9" spans="1:19">
      <c r="B9" s="151" t="s">
        <v>17</v>
      </c>
      <c r="C9" s="552" t="s">
        <v>18</v>
      </c>
      <c r="D9" s="553"/>
      <c r="E9" s="553"/>
      <c r="F9" s="553"/>
      <c r="G9" s="554"/>
      <c r="H9" s="549" t="s">
        <v>19</v>
      </c>
    </row>
    <row r="10" spans="1:19" ht="28.2" customHeight="1">
      <c r="B10" s="152"/>
      <c r="C10" s="348" t="s">
        <v>11</v>
      </c>
      <c r="D10" s="349" t="s">
        <v>136</v>
      </c>
      <c r="E10" s="348" t="s">
        <v>1</v>
      </c>
      <c r="F10" s="348" t="s">
        <v>15</v>
      </c>
      <c r="G10" s="348" t="s">
        <v>20</v>
      </c>
      <c r="H10" s="550"/>
    </row>
    <row r="11" spans="1:19">
      <c r="B11" s="153"/>
      <c r="C11" s="350"/>
      <c r="D11" s="351"/>
      <c r="E11" s="350"/>
      <c r="F11" s="350"/>
      <c r="G11" s="350"/>
      <c r="H11" s="551"/>
    </row>
    <row r="12" spans="1:19">
      <c r="B12" s="144"/>
      <c r="C12" s="352"/>
      <c r="D12" s="352"/>
      <c r="E12" s="352"/>
      <c r="F12" s="352"/>
      <c r="G12" s="352"/>
      <c r="H12" s="353"/>
    </row>
    <row r="13" spans="1:19">
      <c r="A13" s="51"/>
      <c r="B13" s="145" t="s">
        <v>25</v>
      </c>
      <c r="C13" s="354">
        <f>C14+C15+C16+C19+C20+C23</f>
        <v>1160622693</v>
      </c>
      <c r="D13" s="354">
        <f>E13-C13</f>
        <v>47819044.279999971</v>
      </c>
      <c r="E13" s="354">
        <f>E14+E15+E16+E19+E20+E23</f>
        <v>1208441737.28</v>
      </c>
      <c r="F13" s="354">
        <f>F14+F15+F16+F19+F20+F23</f>
        <v>1201738538.5799994</v>
      </c>
      <c r="G13" s="354">
        <f>G14+G15+G16+G19+G20+G23</f>
        <v>1193970814.7899995</v>
      </c>
      <c r="H13" s="355">
        <f>E13-F13</f>
        <v>6703198.7000005245</v>
      </c>
      <c r="I13" s="51"/>
      <c r="J13" s="51"/>
      <c r="K13" s="51"/>
      <c r="L13" s="51"/>
      <c r="M13" s="51"/>
      <c r="N13" s="51"/>
      <c r="O13" s="51"/>
      <c r="P13" s="51"/>
      <c r="Q13" s="51"/>
      <c r="R13" s="51"/>
      <c r="S13" s="51"/>
    </row>
    <row r="14" spans="1:19">
      <c r="B14" s="146" t="s">
        <v>21</v>
      </c>
      <c r="C14" s="356">
        <v>1160622693</v>
      </c>
      <c r="D14" s="354">
        <f>E14-C14</f>
        <v>44280072.730000019</v>
      </c>
      <c r="E14" s="356">
        <v>1204902765.73</v>
      </c>
      <c r="F14" s="356">
        <v>1198199567.3299994</v>
      </c>
      <c r="G14" s="356">
        <v>1190431843.5399995</v>
      </c>
      <c r="H14" s="357">
        <f>E14-F14</f>
        <v>6703198.4000005722</v>
      </c>
    </row>
    <row r="15" spans="1:19">
      <c r="B15" s="146" t="s">
        <v>22</v>
      </c>
      <c r="C15" s="356">
        <v>0</v>
      </c>
      <c r="D15" s="354">
        <f t="shared" ref="D15:D23" si="0">E15-C15</f>
        <v>0</v>
      </c>
      <c r="E15" s="356">
        <v>0</v>
      </c>
      <c r="F15" s="356">
        <v>0</v>
      </c>
      <c r="G15" s="356">
        <v>0</v>
      </c>
      <c r="H15" s="357">
        <f t="shared" ref="H15:H35" si="1">E15-F15</f>
        <v>0</v>
      </c>
    </row>
    <row r="16" spans="1:19">
      <c r="B16" s="146" t="s">
        <v>28</v>
      </c>
      <c r="C16" s="356">
        <f>C17+C18</f>
        <v>0</v>
      </c>
      <c r="D16" s="354">
        <f>E16-C16</f>
        <v>0</v>
      </c>
      <c r="E16" s="356">
        <f>E17+E18</f>
        <v>0</v>
      </c>
      <c r="F16" s="356">
        <f>F17+F18</f>
        <v>0</v>
      </c>
      <c r="G16" s="356">
        <f>G17+G18</f>
        <v>0</v>
      </c>
      <c r="H16" s="357">
        <f>E16-F16</f>
        <v>0</v>
      </c>
    </row>
    <row r="17" spans="2:8">
      <c r="B17" s="147" t="s">
        <v>29</v>
      </c>
      <c r="C17" s="356">
        <v>0</v>
      </c>
      <c r="D17" s="354">
        <f t="shared" si="0"/>
        <v>0</v>
      </c>
      <c r="E17" s="356">
        <v>0</v>
      </c>
      <c r="F17" s="356">
        <v>0</v>
      </c>
      <c r="G17" s="356">
        <v>0</v>
      </c>
      <c r="H17" s="357">
        <f>E17-F17</f>
        <v>0</v>
      </c>
    </row>
    <row r="18" spans="2:8">
      <c r="B18" s="147" t="s">
        <v>30</v>
      </c>
      <c r="C18" s="356">
        <v>0</v>
      </c>
      <c r="D18" s="354">
        <f t="shared" si="0"/>
        <v>0</v>
      </c>
      <c r="E18" s="356">
        <v>0</v>
      </c>
      <c r="F18" s="356">
        <v>0</v>
      </c>
      <c r="G18" s="356">
        <v>0</v>
      </c>
      <c r="H18" s="357">
        <f>E18-F18</f>
        <v>0</v>
      </c>
    </row>
    <row r="19" spans="2:8">
      <c r="B19" s="146" t="s">
        <v>23</v>
      </c>
      <c r="C19" s="356">
        <v>0</v>
      </c>
      <c r="D19" s="354">
        <f t="shared" si="0"/>
        <v>0</v>
      </c>
      <c r="E19" s="356">
        <v>0</v>
      </c>
      <c r="F19" s="356">
        <v>0</v>
      </c>
      <c r="G19" s="356">
        <v>0</v>
      </c>
      <c r="H19" s="357">
        <f t="shared" si="1"/>
        <v>0</v>
      </c>
    </row>
    <row r="20" spans="2:8" ht="21.6">
      <c r="B20" s="148" t="s">
        <v>31</v>
      </c>
      <c r="C20" s="356">
        <f>C21+C22</f>
        <v>0</v>
      </c>
      <c r="D20" s="354">
        <f>E20-C20</f>
        <v>0</v>
      </c>
      <c r="E20" s="356">
        <f>E21+E22</f>
        <v>0</v>
      </c>
      <c r="F20" s="356">
        <f>F21+F22</f>
        <v>0</v>
      </c>
      <c r="G20" s="356">
        <f>G21+G22</f>
        <v>0</v>
      </c>
      <c r="H20" s="357">
        <f t="shared" si="1"/>
        <v>0</v>
      </c>
    </row>
    <row r="21" spans="2:8">
      <c r="B21" s="147" t="s">
        <v>32</v>
      </c>
      <c r="C21" s="356">
        <v>0</v>
      </c>
      <c r="D21" s="354">
        <f t="shared" si="0"/>
        <v>0</v>
      </c>
      <c r="E21" s="356">
        <v>0</v>
      </c>
      <c r="F21" s="356">
        <v>0</v>
      </c>
      <c r="G21" s="356">
        <v>0</v>
      </c>
      <c r="H21" s="357">
        <f t="shared" si="1"/>
        <v>0</v>
      </c>
    </row>
    <row r="22" spans="2:8">
      <c r="B22" s="147" t="s">
        <v>33</v>
      </c>
      <c r="C22" s="356">
        <v>0</v>
      </c>
      <c r="D22" s="354">
        <f t="shared" si="0"/>
        <v>0</v>
      </c>
      <c r="E22" s="356">
        <v>0</v>
      </c>
      <c r="F22" s="356">
        <v>0</v>
      </c>
      <c r="G22" s="356">
        <v>0</v>
      </c>
      <c r="H22" s="357">
        <f t="shared" si="1"/>
        <v>0</v>
      </c>
    </row>
    <row r="23" spans="2:8">
      <c r="B23" s="146" t="s">
        <v>24</v>
      </c>
      <c r="C23" s="356">
        <v>0</v>
      </c>
      <c r="D23" s="354">
        <f t="shared" si="0"/>
        <v>3538971.5500000003</v>
      </c>
      <c r="E23" s="356">
        <v>3538971.5500000003</v>
      </c>
      <c r="F23" s="356">
        <v>3538971.25</v>
      </c>
      <c r="G23" s="356">
        <v>3538971.25</v>
      </c>
      <c r="H23" s="357">
        <f t="shared" si="1"/>
        <v>0.30000000027939677</v>
      </c>
    </row>
    <row r="24" spans="2:8">
      <c r="B24" s="146"/>
      <c r="C24" s="356"/>
      <c r="D24" s="354"/>
      <c r="E24" s="356"/>
      <c r="F24" s="356"/>
      <c r="G24" s="356"/>
      <c r="H24" s="355"/>
    </row>
    <row r="25" spans="2:8">
      <c r="B25" s="145" t="s">
        <v>26</v>
      </c>
      <c r="C25" s="354">
        <f>C26+C27+C28+C31+C32+C35</f>
        <v>0</v>
      </c>
      <c r="D25" s="354">
        <f>D26+D27+D28+D31+D32+D35</f>
        <v>0</v>
      </c>
      <c r="E25" s="354">
        <f>E26+E27+E28+E31+E32+E35</f>
        <v>0</v>
      </c>
      <c r="F25" s="354">
        <f>F26+F27+F28+F31+F32+F35</f>
        <v>0</v>
      </c>
      <c r="G25" s="354">
        <f>G26+G27+G28+G31+G32+G35</f>
        <v>0</v>
      </c>
      <c r="H25" s="355">
        <f t="shared" si="1"/>
        <v>0</v>
      </c>
    </row>
    <row r="26" spans="2:8">
      <c r="B26" s="146" t="s">
        <v>21</v>
      </c>
      <c r="C26" s="356">
        <v>0</v>
      </c>
      <c r="D26" s="354">
        <f t="shared" ref="D26:D35" si="2">E26-C26</f>
        <v>0</v>
      </c>
      <c r="E26" s="356">
        <v>0</v>
      </c>
      <c r="F26" s="356">
        <v>0</v>
      </c>
      <c r="G26" s="356">
        <v>0</v>
      </c>
      <c r="H26" s="357">
        <f t="shared" si="1"/>
        <v>0</v>
      </c>
    </row>
    <row r="27" spans="2:8">
      <c r="B27" s="146" t="s">
        <v>22</v>
      </c>
      <c r="C27" s="356">
        <v>0</v>
      </c>
      <c r="D27" s="354">
        <f t="shared" si="2"/>
        <v>0</v>
      </c>
      <c r="E27" s="356">
        <v>0</v>
      </c>
      <c r="F27" s="356">
        <v>0</v>
      </c>
      <c r="G27" s="356">
        <v>0</v>
      </c>
      <c r="H27" s="357">
        <f>E27-F27</f>
        <v>0</v>
      </c>
    </row>
    <row r="28" spans="2:8">
      <c r="B28" s="146" t="s">
        <v>28</v>
      </c>
      <c r="C28" s="356">
        <f>C29+C30</f>
        <v>0</v>
      </c>
      <c r="D28" s="354">
        <f t="shared" si="2"/>
        <v>0</v>
      </c>
      <c r="E28" s="356">
        <f>E29+E30</f>
        <v>0</v>
      </c>
      <c r="F28" s="356">
        <f>F29+F30</f>
        <v>0</v>
      </c>
      <c r="G28" s="356">
        <f>G29+G30</f>
        <v>0</v>
      </c>
      <c r="H28" s="357">
        <f t="shared" si="1"/>
        <v>0</v>
      </c>
    </row>
    <row r="29" spans="2:8">
      <c r="B29" s="147" t="s">
        <v>29</v>
      </c>
      <c r="C29" s="356">
        <v>0</v>
      </c>
      <c r="D29" s="354">
        <f t="shared" si="2"/>
        <v>0</v>
      </c>
      <c r="E29" s="356">
        <v>0</v>
      </c>
      <c r="F29" s="356">
        <v>0</v>
      </c>
      <c r="G29" s="356">
        <v>0</v>
      </c>
      <c r="H29" s="357">
        <f t="shared" si="1"/>
        <v>0</v>
      </c>
    </row>
    <row r="30" spans="2:8">
      <c r="B30" s="147" t="s">
        <v>30</v>
      </c>
      <c r="C30" s="356">
        <v>0</v>
      </c>
      <c r="D30" s="354">
        <f t="shared" si="2"/>
        <v>0</v>
      </c>
      <c r="E30" s="356">
        <v>0</v>
      </c>
      <c r="F30" s="356">
        <v>0</v>
      </c>
      <c r="G30" s="356">
        <v>0</v>
      </c>
      <c r="H30" s="357">
        <f>E30-F30</f>
        <v>0</v>
      </c>
    </row>
    <row r="31" spans="2:8">
      <c r="B31" s="146" t="s">
        <v>23</v>
      </c>
      <c r="C31" s="356">
        <v>0</v>
      </c>
      <c r="D31" s="354">
        <f t="shared" si="2"/>
        <v>0</v>
      </c>
      <c r="E31" s="356">
        <v>0</v>
      </c>
      <c r="F31" s="356">
        <v>0</v>
      </c>
      <c r="G31" s="356">
        <v>0</v>
      </c>
      <c r="H31" s="357">
        <f t="shared" si="1"/>
        <v>0</v>
      </c>
    </row>
    <row r="32" spans="2:8" ht="21.6">
      <c r="B32" s="148" t="s">
        <v>31</v>
      </c>
      <c r="C32" s="356">
        <f>C33+C34</f>
        <v>0</v>
      </c>
      <c r="D32" s="354">
        <f t="shared" si="2"/>
        <v>0</v>
      </c>
      <c r="E32" s="356">
        <f>E33+E34</f>
        <v>0</v>
      </c>
      <c r="F32" s="356">
        <f>F33+F34</f>
        <v>0</v>
      </c>
      <c r="G32" s="356">
        <f>G33+G34</f>
        <v>0</v>
      </c>
      <c r="H32" s="357">
        <f t="shared" si="1"/>
        <v>0</v>
      </c>
    </row>
    <row r="33" spans="2:8">
      <c r="B33" s="147" t="s">
        <v>32</v>
      </c>
      <c r="C33" s="356">
        <v>0</v>
      </c>
      <c r="D33" s="354">
        <f t="shared" si="2"/>
        <v>0</v>
      </c>
      <c r="E33" s="356">
        <v>0</v>
      </c>
      <c r="F33" s="356">
        <v>0</v>
      </c>
      <c r="G33" s="356">
        <v>0</v>
      </c>
      <c r="H33" s="357">
        <f t="shared" si="1"/>
        <v>0</v>
      </c>
    </row>
    <row r="34" spans="2:8">
      <c r="B34" s="147" t="s">
        <v>33</v>
      </c>
      <c r="C34" s="356">
        <v>0</v>
      </c>
      <c r="D34" s="354">
        <f t="shared" si="2"/>
        <v>0</v>
      </c>
      <c r="E34" s="356">
        <v>0</v>
      </c>
      <c r="F34" s="356">
        <v>0</v>
      </c>
      <c r="G34" s="356">
        <v>0</v>
      </c>
      <c r="H34" s="357">
        <f t="shared" si="1"/>
        <v>0</v>
      </c>
    </row>
    <row r="35" spans="2:8">
      <c r="B35" s="146" t="s">
        <v>24</v>
      </c>
      <c r="C35" s="356">
        <v>0</v>
      </c>
      <c r="D35" s="354">
        <f t="shared" si="2"/>
        <v>0</v>
      </c>
      <c r="E35" s="356">
        <v>0</v>
      </c>
      <c r="F35" s="356">
        <v>0</v>
      </c>
      <c r="G35" s="356">
        <v>0</v>
      </c>
      <c r="H35" s="357">
        <f t="shared" si="1"/>
        <v>0</v>
      </c>
    </row>
    <row r="36" spans="2:8">
      <c r="B36" s="146"/>
      <c r="C36" s="356"/>
      <c r="D36" s="354"/>
      <c r="E36" s="356"/>
      <c r="F36" s="356"/>
      <c r="G36" s="356"/>
      <c r="H36" s="355"/>
    </row>
    <row r="37" spans="2:8">
      <c r="B37" s="145" t="s">
        <v>27</v>
      </c>
      <c r="C37" s="354">
        <f>C13+C25</f>
        <v>1160622693</v>
      </c>
      <c r="D37" s="354">
        <f>E37-C37</f>
        <v>47819044.279999971</v>
      </c>
      <c r="E37" s="354">
        <f>E13+E25</f>
        <v>1208441737.28</v>
      </c>
      <c r="F37" s="354">
        <f>F13+F25</f>
        <v>1201738538.5799994</v>
      </c>
      <c r="G37" s="354">
        <f>G13+G25</f>
        <v>1193970814.7899995</v>
      </c>
      <c r="H37" s="355">
        <f>E37-F37</f>
        <v>6703198.7000005245</v>
      </c>
    </row>
    <row r="38" spans="2:8">
      <c r="B38" s="149"/>
      <c r="C38" s="358"/>
      <c r="D38" s="358"/>
      <c r="E38" s="358"/>
      <c r="F38" s="358"/>
      <c r="G38" s="358"/>
      <c r="H38" s="359"/>
    </row>
  </sheetData>
  <mergeCells count="8">
    <mergeCell ref="H9:H11"/>
    <mergeCell ref="C9:G9"/>
    <mergeCell ref="B2:H2"/>
    <mergeCell ref="B3:H3"/>
    <mergeCell ref="B5:H5"/>
    <mergeCell ref="B6:H6"/>
    <mergeCell ref="B7:H7"/>
    <mergeCell ref="B4:H4"/>
  </mergeCells>
  <conditionalFormatting sqref="C38">
    <cfRule type="cellIs" dxfId="2" priority="2" operator="equal">
      <formula>0</formula>
    </cfRule>
  </conditionalFormatting>
  <conditionalFormatting sqref="C12:H12">
    <cfRule type="cellIs" dxfId="1" priority="1" operator="equal">
      <formula>0</formula>
    </cfRule>
  </conditionalFormatting>
  <printOptions horizontalCentered="1"/>
  <pageMargins left="0.39370078740157483" right="0.39370078740157483" top="1.3779527559055118" bottom="0.86614173228346458" header="0.39370078740157483" footer="0.59055118110236227"/>
  <pageSetup scale="76" fitToHeight="0" orientation="landscape" r:id="rId1"/>
  <headerFooter scaleWithDoc="0">
    <oddHeader>&amp;L&amp;G&amp;R
&amp;G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72</vt:i4>
      </vt:variant>
    </vt:vector>
  </HeadingPairs>
  <TitlesOfParts>
    <vt:vector size="110" baseType="lpstr">
      <vt:lpstr>Caratula</vt:lpstr>
      <vt:lpstr>Matriz</vt:lpstr>
      <vt:lpstr>Resumen_Ejecutivo</vt:lpstr>
      <vt:lpstr>ECG</vt:lpstr>
      <vt:lpstr>EPC</vt:lpstr>
      <vt:lpstr>AP_RF 15O130 PART. FED.</vt:lpstr>
      <vt:lpstr>AP_RF 15O230 PART. FED.</vt:lpstr>
      <vt:lpstr>AP_RF 15O330 PART. FED. </vt:lpstr>
      <vt:lpstr>AP_RF 15O331 PART. FED. </vt:lpstr>
      <vt:lpstr>AP_RF 15O430 PART. FED. </vt:lpstr>
      <vt:lpstr>AP_RF 15O431 PART. FED.</vt:lpstr>
      <vt:lpstr>AP_RF 15O432 PART. FED. </vt:lpstr>
      <vt:lpstr>AP_RF 15O530 PART. FED.  </vt:lpstr>
      <vt:lpstr>AP_RF 15O531 PART. FED. </vt:lpstr>
      <vt:lpstr>AP_RF 15O532 PART. FED. </vt:lpstr>
      <vt:lpstr>AP_RF 15O630 PART. FED.   </vt:lpstr>
      <vt:lpstr>AP_RF 15OB30 PART. FED.    </vt:lpstr>
      <vt:lpstr>AP_RF 15OB31 PART. FED. </vt:lpstr>
      <vt:lpstr>AP_RF 15OC30 PART. FED. </vt:lpstr>
      <vt:lpstr>AP_RF 15OD31 PART. FED.  </vt:lpstr>
      <vt:lpstr>AP_RF 15OD33 PART. FED. </vt:lpstr>
      <vt:lpstr>AP_RF 15OG30 PART. FED. </vt:lpstr>
      <vt:lpstr>AP_RF 15OZ24 PART. FED. </vt:lpstr>
      <vt:lpstr>AP_RF 15OZ34 PART. FED. </vt:lpstr>
      <vt:lpstr>AP_RF 25P130 FORTAMUN </vt:lpstr>
      <vt:lpstr>AP_RF 25P134 FORTAMUN</vt:lpstr>
      <vt:lpstr>AP_RF 25P630 FAIS </vt:lpstr>
      <vt:lpstr>AP_RF 25P634 FAIS  </vt:lpstr>
      <vt:lpstr>PPI</vt:lpstr>
      <vt:lpstr>AP</vt:lpstr>
      <vt:lpstr>ADS-1</vt:lpstr>
      <vt:lpstr>ADS-2</vt:lpstr>
      <vt:lpstr>SAP</vt:lpstr>
      <vt:lpstr>FIC</vt:lpstr>
      <vt:lpstr>AP-FAFA</vt:lpstr>
      <vt:lpstr>PPA</vt:lpstr>
      <vt:lpstr>R-RAMA</vt:lpstr>
      <vt:lpstr>Formato 6d</vt:lpstr>
      <vt:lpstr>EPC!_Toc256789589</vt:lpstr>
      <vt:lpstr>'ADS-2'!Área_de_impresión</vt:lpstr>
      <vt:lpstr>AP!Área_de_impresión</vt:lpstr>
      <vt:lpstr>'AP_RF 15O130 PART. FED.'!Área_de_impresión</vt:lpstr>
      <vt:lpstr>'AP_RF 15O230 PART. FED.'!Área_de_impresión</vt:lpstr>
      <vt:lpstr>'AP_RF 15O330 PART. FED. '!Área_de_impresión</vt:lpstr>
      <vt:lpstr>'AP_RF 15O331 PART. FED. '!Área_de_impresión</vt:lpstr>
      <vt:lpstr>'AP_RF 15O430 PART. FED. '!Área_de_impresión</vt:lpstr>
      <vt:lpstr>'AP_RF 15O431 PART. FED.'!Área_de_impresión</vt:lpstr>
      <vt:lpstr>'AP_RF 15O432 PART. FED. '!Área_de_impresión</vt:lpstr>
      <vt:lpstr>'AP_RF 15O530 PART. FED.  '!Área_de_impresión</vt:lpstr>
      <vt:lpstr>'AP_RF 15O531 PART. FED. '!Área_de_impresión</vt:lpstr>
      <vt:lpstr>'AP_RF 15O532 PART. FED. '!Área_de_impresión</vt:lpstr>
      <vt:lpstr>'AP_RF 15O630 PART. FED.   '!Área_de_impresión</vt:lpstr>
      <vt:lpstr>'AP_RF 15OB30 PART. FED.    '!Área_de_impresión</vt:lpstr>
      <vt:lpstr>'AP_RF 15OB31 PART. FED. '!Área_de_impresión</vt:lpstr>
      <vt:lpstr>'AP_RF 15OC30 PART. FED. '!Área_de_impresión</vt:lpstr>
      <vt:lpstr>'AP_RF 15OD31 PART. FED.  '!Área_de_impresión</vt:lpstr>
      <vt:lpstr>'AP_RF 15OD33 PART. FED. '!Área_de_impresión</vt:lpstr>
      <vt:lpstr>'AP_RF 15OG30 PART. FED. '!Área_de_impresión</vt:lpstr>
      <vt:lpstr>'AP_RF 15OZ24 PART. FED. '!Área_de_impresión</vt:lpstr>
      <vt:lpstr>'AP_RF 15OZ34 PART. FED. '!Área_de_impresión</vt:lpstr>
      <vt:lpstr>'AP_RF 25P130 FORTAMUN '!Área_de_impresión</vt:lpstr>
      <vt:lpstr>'AP_RF 25P134 FORTAMUN'!Área_de_impresión</vt:lpstr>
      <vt:lpstr>'AP_RF 25P630 FAIS '!Área_de_impresión</vt:lpstr>
      <vt:lpstr>'AP_RF 25P634 FAIS  '!Área_de_impresión</vt:lpstr>
      <vt:lpstr>'AP-FAFA'!Área_de_impresión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AP!Títulos_a_imprimir</vt:lpstr>
      <vt:lpstr>'AP_RF 15O130 PART. FED.'!Títulos_a_imprimir</vt:lpstr>
      <vt:lpstr>'AP_RF 15O230 PART. FED.'!Títulos_a_imprimir</vt:lpstr>
      <vt:lpstr>'AP_RF 15O330 PART. FED. '!Títulos_a_imprimir</vt:lpstr>
      <vt:lpstr>'AP_RF 15O331 PART. FED. '!Títulos_a_imprimir</vt:lpstr>
      <vt:lpstr>'AP_RF 15O430 PART. FED. '!Títulos_a_imprimir</vt:lpstr>
      <vt:lpstr>'AP_RF 15O431 PART. FED.'!Títulos_a_imprimir</vt:lpstr>
      <vt:lpstr>'AP_RF 15O432 PART. FED. '!Títulos_a_imprimir</vt:lpstr>
      <vt:lpstr>'AP_RF 15O530 PART. FED.  '!Títulos_a_imprimir</vt:lpstr>
      <vt:lpstr>'AP_RF 15O531 PART. FED. '!Títulos_a_imprimir</vt:lpstr>
      <vt:lpstr>'AP_RF 15O532 PART. FED. '!Títulos_a_imprimir</vt:lpstr>
      <vt:lpstr>'AP_RF 15O630 PART. FED.   '!Títulos_a_imprimir</vt:lpstr>
      <vt:lpstr>'AP_RF 15OB30 PART. FED.    '!Títulos_a_imprimir</vt:lpstr>
      <vt:lpstr>'AP_RF 15OB31 PART. FED. '!Títulos_a_imprimir</vt:lpstr>
      <vt:lpstr>'AP_RF 15OC30 PART. FED. '!Títulos_a_imprimir</vt:lpstr>
      <vt:lpstr>'AP_RF 15OD31 PART. FED.  '!Títulos_a_imprimir</vt:lpstr>
      <vt:lpstr>'AP_RF 15OD33 PART. FED. '!Títulos_a_imprimir</vt:lpstr>
      <vt:lpstr>'AP_RF 15OG30 PART. FED. '!Títulos_a_imprimir</vt:lpstr>
      <vt:lpstr>'AP_RF 15OZ24 PART. FED. '!Títulos_a_imprimir</vt:lpstr>
      <vt:lpstr>'AP_RF 15OZ34 PART. FED. '!Títulos_a_imprimir</vt:lpstr>
      <vt:lpstr>'AP_RF 25P130 FORTAMUN '!Títulos_a_imprimir</vt:lpstr>
      <vt:lpstr>'AP_RF 25P134 FORTAMUN'!Títulos_a_imprimir</vt:lpstr>
      <vt:lpstr>'AP_RF 25P630 FAIS '!Títulos_a_imprimir</vt:lpstr>
      <vt:lpstr>'AP_RF 25P634 FAIS  '!Títulos_a_imprimir</vt:lpstr>
      <vt:lpstr>'AP-FAFA'!Títulos_a_imprimir</vt:lpstr>
      <vt:lpstr>ECG!Títulos_a_imprimir</vt:lpstr>
      <vt:lpstr>EPC!Títulos_a_imprimir</vt:lpstr>
      <vt:lpstr>FIC!Títulos_a_imprimir</vt:lpstr>
      <vt:lpstr>Matriz!Títulos_a_imprimir</vt:lpstr>
      <vt:lpstr>PPA!Títulos_a_imprimir</vt:lpstr>
      <vt:lpstr>Resumen_Ejecutivo!Títulos_a_imprimir</vt:lpstr>
      <vt:lpstr>'R-RAMA'!Títulos_a_imprimir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Daniel Alberto</cp:lastModifiedBy>
  <cp:lastPrinted>2024-01-16T20:29:36Z</cp:lastPrinted>
  <dcterms:created xsi:type="dcterms:W3CDTF">2007-06-29T21:15:18Z</dcterms:created>
  <dcterms:modified xsi:type="dcterms:W3CDTF">2024-01-16T20:34:54Z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