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
    </mc:Choice>
  </mc:AlternateContent>
  <bookViews>
    <workbookView xWindow="0" yWindow="0" windowWidth="28800" windowHeight="1273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1053" i="10" l="1"/>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9" i="9" l="1"/>
  <c r="I23" i="9"/>
  <c r="I27" i="9"/>
  <c r="I31" i="9"/>
  <c r="I35" i="9"/>
  <c r="I39" i="9"/>
  <c r="I43" i="9"/>
  <c r="I47" i="9"/>
  <c r="B16" i="9"/>
  <c r="H20" i="9"/>
  <c r="B20" i="9" s="1"/>
  <c r="H24" i="9"/>
  <c r="B24" i="9" s="1"/>
  <c r="H28" i="9"/>
  <c r="H32" i="9"/>
  <c r="B32" i="9" s="1"/>
  <c r="H36" i="9"/>
  <c r="B36" i="9" s="1"/>
  <c r="H40" i="9"/>
  <c r="B40" i="9" s="1"/>
  <c r="H44" i="9"/>
  <c r="B44" i="9" s="1"/>
  <c r="H48" i="9"/>
  <c r="G20" i="9"/>
  <c r="G24" i="9"/>
  <c r="G28" i="9"/>
  <c r="G32" i="9"/>
  <c r="G36" i="9"/>
  <c r="G40" i="9"/>
  <c r="G44" i="9"/>
  <c r="G48" i="9"/>
  <c r="F20" i="9"/>
  <c r="F24" i="9"/>
  <c r="F28" i="9"/>
  <c r="F32" i="9"/>
  <c r="F36" i="9"/>
  <c r="F40" i="9"/>
  <c r="F44" i="9"/>
  <c r="F48" i="9"/>
  <c r="I20" i="9"/>
  <c r="I24" i="9"/>
  <c r="I28" i="9"/>
  <c r="I32" i="9"/>
  <c r="I36" i="9"/>
  <c r="I40" i="9"/>
  <c r="I44" i="9"/>
  <c r="H17" i="9"/>
  <c r="H21" i="9"/>
  <c r="B21" i="9" s="1"/>
  <c r="H25" i="9"/>
  <c r="B25" i="9" s="1"/>
  <c r="H29" i="9"/>
  <c r="B29" i="9" s="1"/>
  <c r="H33" i="9"/>
  <c r="B33" i="9" s="1"/>
  <c r="H37" i="9"/>
  <c r="B37" i="9" s="1"/>
  <c r="H41" i="9"/>
  <c r="B41" i="9" s="1"/>
  <c r="H45" i="9"/>
  <c r="B45" i="9" s="1"/>
  <c r="B13" i="9"/>
  <c r="G17" i="9"/>
  <c r="G21" i="9"/>
  <c r="G25" i="9"/>
  <c r="G29" i="9"/>
  <c r="G33" i="9"/>
  <c r="G37" i="9"/>
  <c r="G41" i="9"/>
  <c r="G45" i="9"/>
  <c r="F17" i="9"/>
  <c r="F21" i="9"/>
  <c r="F25" i="9"/>
  <c r="F29" i="9"/>
  <c r="F33" i="9"/>
  <c r="F37" i="9"/>
  <c r="F41" i="9"/>
  <c r="F45" i="9"/>
  <c r="I48" i="9"/>
  <c r="I17" i="9"/>
  <c r="I21" i="9"/>
  <c r="I25" i="9"/>
  <c r="I29" i="9"/>
  <c r="I33" i="9"/>
  <c r="I37" i="9"/>
  <c r="I41" i="9"/>
  <c r="I45" i="9"/>
  <c r="H18" i="9"/>
  <c r="B18" i="9" s="1"/>
  <c r="H22" i="9"/>
  <c r="B22" i="9" s="1"/>
  <c r="H26" i="9"/>
  <c r="H30" i="9"/>
  <c r="B30" i="9" s="1"/>
  <c r="H34" i="9"/>
  <c r="B34" i="9" s="1"/>
  <c r="H38" i="9"/>
  <c r="B38" i="9" s="1"/>
  <c r="H42" i="9"/>
  <c r="B42" i="9" s="1"/>
  <c r="H46" i="9"/>
  <c r="B46" i="9" s="1"/>
  <c r="G18" i="9"/>
  <c r="G22" i="9"/>
  <c r="G26" i="9"/>
  <c r="G30" i="9"/>
  <c r="G34" i="9"/>
  <c r="G38" i="9"/>
  <c r="G42" i="9"/>
  <c r="G46" i="9"/>
  <c r="F18" i="9"/>
  <c r="F22" i="9"/>
  <c r="F26" i="9"/>
  <c r="F30" i="9"/>
  <c r="F34" i="9"/>
  <c r="F38" i="9"/>
  <c r="F42" i="9"/>
  <c r="F46" i="9"/>
  <c r="I18" i="9"/>
  <c r="I22" i="9"/>
  <c r="I26" i="9"/>
  <c r="I30" i="9"/>
  <c r="I34" i="9"/>
  <c r="I38" i="9"/>
  <c r="I42" i="9"/>
  <c r="I46" i="9"/>
  <c r="B15" i="9"/>
  <c r="H19" i="9"/>
  <c r="B19" i="9" s="1"/>
  <c r="H23" i="9"/>
  <c r="B23" i="9" s="1"/>
  <c r="H27" i="9"/>
  <c r="H31" i="9"/>
  <c r="B31" i="9" s="1"/>
  <c r="H35" i="9"/>
  <c r="B35" i="9" s="1"/>
  <c r="H39" i="9"/>
  <c r="B39" i="9" s="1"/>
  <c r="H43" i="9"/>
  <c r="B43" i="9" s="1"/>
  <c r="H47" i="9"/>
  <c r="B47" i="9" s="1"/>
  <c r="G19" i="9"/>
  <c r="G23" i="9"/>
  <c r="G27" i="9"/>
  <c r="G31" i="9"/>
  <c r="G35" i="9"/>
  <c r="G39" i="9"/>
  <c r="G43" i="9"/>
  <c r="G47" i="9"/>
  <c r="F19" i="9"/>
  <c r="F23" i="9"/>
  <c r="F27" i="9"/>
  <c r="F31" i="9"/>
  <c r="F35" i="9"/>
  <c r="F39" i="9"/>
  <c r="F43" i="9"/>
  <c r="F47" i="9"/>
  <c r="B48" i="9"/>
  <c r="B14" i="9"/>
  <c r="B27" i="9"/>
  <c r="B26" i="9"/>
  <c r="B17" i="9"/>
  <c r="B28"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Z26" i="9"/>
  <c r="Y26" i="9"/>
  <c r="X26" i="9"/>
  <c r="W2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M28" i="9"/>
  <c r="V28" i="9"/>
  <c r="P28"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E34" i="9"/>
  <c r="D34" i="9"/>
  <c r="C34"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C36" i="9"/>
  <c r="D36" i="9"/>
  <c r="E36" i="9"/>
  <c r="C28" i="9"/>
  <c r="D28" i="9"/>
  <c r="E28" i="9"/>
  <c r="D43" i="9"/>
  <c r="C43" i="9"/>
  <c r="E43" i="9"/>
  <c r="C20" i="9"/>
  <c r="D20" i="9"/>
  <c r="E20" i="9"/>
  <c r="D35" i="9"/>
  <c r="C35" i="9"/>
  <c r="E35" i="9"/>
  <c r="E22" i="9"/>
  <c r="D22" i="9"/>
  <c r="C22" i="9"/>
  <c r="E25" i="9"/>
  <c r="C25" i="9"/>
  <c r="D25"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<sst xmlns="http://schemas.openxmlformats.org/spreadsheetml/2006/main" count="63870" uniqueCount="15639">
  <si>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</si>
  <si>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</si>
  <si>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</si>
  <si>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</si>
  <si>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</si>
  <si>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</si>
  <si>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</si>
  <si>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</si>
  <si>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</si>
  <si>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</si>
  <si>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</si>
  <si>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</si>
  <si>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</si>
  <si>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</si>
  <si>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</si>
  <si>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</si>
  <si>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</si>
  <si>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</si>
  <si>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</si>
  <si>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</si>
  <si>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</si>
  <si>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</si>
  <si>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</si>
  <si>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</si>
  <si>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</si>
  <si>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</si>
  <si>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</si>
  <si>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</si>
  <si>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</si>
  <si>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</si>
  <si>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</si>
  <si>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</si>
  <si>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</si>
  <si>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</si>
  <si>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</si>
  <si>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</si>
  <si>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</si>
  <si>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</si>
  <si>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</si>
  <si>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</si>
  <si>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</si>
  <si>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</si>
  <si>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</si>
  <si>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</si>
  <si>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</si>
  <si>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</si>
  <si>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</si>
  <si>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</si>
  <si>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</si>
  <si>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</si>
  <si>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</si>
  <si>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</si>
  <si>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</si>
  <si>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</si>
  <si>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</si>
  <si>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</si>
  <si>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</si>
  <si>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</si>
  <si>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</si>
  <si>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</si>
  <si>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</si>
  <si>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</si>
  <si>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</si>
  <si>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</si>
  <si>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</si>
  <si>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</si>
  <si>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</si>
  <si>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</si>
  <si>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</si>
  <si>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</si>
  <si>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</si>
  <si>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</si>
  <si>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</si>
  <si>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</si>
  <si>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</si>
  <si>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</si>
  <si>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</si>
  <si>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</si>
  <si>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</si>
  <si>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</si>
  <si>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</si>
  <si>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</si>
  <si>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</si>
  <si>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</si>
  <si>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</si>
  <si>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</si>
  <si>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</si>
  <si>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</si>
  <si>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</si>
  <si>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</si>
  <si>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</si>
  <si>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</si>
  <si>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</si>
  <si>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</si>
  <si>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</si>
  <si>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</si>
  <si>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</si>
  <si>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</si>
  <si>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</si>
  <si>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</si>
  <si>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</si>
  <si>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</si>
  <si>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</si>
  <si>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</si>
  <si>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</si>
  <si>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</si>
  <si>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</si>
  <si>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</si>
  <si>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</si>
  <si>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</si>
  <si>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</si>
  <si>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</si>
  <si>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</si>
  <si>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</si>
  <si>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</si>
  <si>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</si>
  <si>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</si>
  <si>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</si>
  <si>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</si>
  <si>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</si>
  <si>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</si>
  <si>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</si>
  <si>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</si>
  <si>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</si>
  <si>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</si>
  <si>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</si>
  <si>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</si>
  <si>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</si>
  <si>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</si>
  <si>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</si>
  <si>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</si>
  <si>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</si>
  <si>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</si>
  <si>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</si>
  <si>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</si>
  <si>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</si>
  <si>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</si>
  <si>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</si>
  <si>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</si>
  <si>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</si>
  <si>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</si>
  <si>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</si>
  <si>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</si>
  <si>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</si>
  <si>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</si>
  <si>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</si>
  <si>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</si>
  <si>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</si>
  <si>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</si>
  <si>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</si>
  <si>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</si>
  <si>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</si>
  <si>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</si>
  <si>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</si>
  <si>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</si>
  <si>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</si>
  <si>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</si>
  <si>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</si>
  <si>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</si>
  <si>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</si>
  <si>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</si>
  <si>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</si>
  <si>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</si>
  <si>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</si>
  <si>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</si>
  <si>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</si>
  <si>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</si>
  <si>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</si>
  <si>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</si>
  <si>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</si>
  <si>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</si>
  <si>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</si>
  <si>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</si>
  <si>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</si>
  <si>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</si>
  <si>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</si>
  <si>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</si>
  <si>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</si>
  <si>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</si>
  <si>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</si>
  <si>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</si>
  <si>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</si>
  <si>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</si>
  <si>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</si>
  <si>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</si>
  <si>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</si>
  <si>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</si>
  <si>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</si>
  <si>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</si>
  <si>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</si>
  <si>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</si>
  <si>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</si>
  <si>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</si>
  <si>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</si>
  <si>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</si>
  <si>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</si>
  <si>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</si>
  <si>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</si>
  <si>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</si>
  <si>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</si>
  <si>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</si>
  <si>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</si>
  <si>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</si>
  <si>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</si>
  <si>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</si>
  <si>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</si>
  <si>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</si>
  <si>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</si>
  <si>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</si>
  <si>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</si>
  <si>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</si>
  <si>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</si>
  <si>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</si>
  <si>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</si>
  <si>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</si>
  <si>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</si>
  <si>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</si>
  <si>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</si>
  <si>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</si>
  <si>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</si>
  <si>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</si>
  <si>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</si>
  <si>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</si>
  <si>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</si>
  <si>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</si>
  <si>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</si>
  <si>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</si>
  <si>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</si>
  <si>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</si>
  <si>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</si>
  <si>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</si>
  <si>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</si>
  <si>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</si>
  <si>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</si>
  <si>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</si>
  <si>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</si>
  <si>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</si>
  <si>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</si>
  <si>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</si>
  <si>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</si>
  <si>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</si>
  <si>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</si>
  <si>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</si>
  <si>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</si>
  <si>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</si>
  <si>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</si>
  <si>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</si>
  <si>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</si>
  <si>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</si>
  <si>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</si>
  <si>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</si>
  <si>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</si>
  <si>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</si>
  <si>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</si>
  <si>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</si>
  <si>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</si>
  <si>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</si>
  <si>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</si>
  <si>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</si>
  <si>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</si>
  <si>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</si>
  <si>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</si>
  <si>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</si>
  <si>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</si>
  <si>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</si>
  <si>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</si>
  <si>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</si>
  <si>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</si>
  <si>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</si>
  <si>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</si>
  <si>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</si>
  <si>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</si>
  <si>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</si>
  <si>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</si>
  <si>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</si>
  <si>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</si>
  <si>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</si>
  <si>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</si>
  <si>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</si>
  <si>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</si>
  <si>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</si>
  <si>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</si>
  <si>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</si>
  <si>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</si>
  <si>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</si>
  <si>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</si>
  <si>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</si>
  <si>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</si>
  <si>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</si>
  <si>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</si>
  <si>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</si>
  <si>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</si>
  <si>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</si>
  <si>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</si>
  <si>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</si>
  <si>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</si>
  <si>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</si>
  <si>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</si>
  <si>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</si>
  <si>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</si>
  <si>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</si>
  <si>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</si>
  <si>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</si>
  <si>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</si>
  <si>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</si>
  <si>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</si>
  <si>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</si>
  <si>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</si>
  <si>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</si>
  <si>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</si>
  <si>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</si>
  <si>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</si>
  <si>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</si>
  <si>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</si>
  <si>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</si>
  <si>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</si>
  <si>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</si>
  <si>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</si>
  <si>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</si>
  <si>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</si>
  <si>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</si>
  <si>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</si>
  <si>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</si>
  <si>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</si>
  <si>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</si>
  <si>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</si>
  <si>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</si>
  <si>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</si>
  <si>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</si>
  <si>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</si>
  <si>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</si>
  <si>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</si>
  <si>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</si>
  <si>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</si>
  <si>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</si>
  <si>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</si>
  <si>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</si>
  <si>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</si>
  <si>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</si>
  <si>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</si>
  <si>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</si>
  <si>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</si>
  <si>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</si>
  <si>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</si>
  <si>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</si>
  <si>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</si>
  <si>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</si>
  <si>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</si>
  <si>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</si>
  <si>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</si>
  <si>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</si>
  <si>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</si>
  <si>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</si>
  <si>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</si>
  <si>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</si>
  <si>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</si>
  <si>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</si>
  <si>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</si>
  <si>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</si>
  <si>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</si>
  <si>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</si>
  <si>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</si>
  <si>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</si>
  <si>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</si>
  <si>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</si>
  <si>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</si>
  <si>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</si>
  <si>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</si>
  <si>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</si>
  <si>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</si>
  <si>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</si>
  <si>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</si>
  <si>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</si>
  <si>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</si>
  <si>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</si>
  <si>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</si>
  <si>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</si>
  <si>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</si>
  <si>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</si>
  <si>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</si>
  <si>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</si>
  <si>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</si>
  <si>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</si>
  <si>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</si>
  <si>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</si>
  <si>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</si>
  <si>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</si>
  <si>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</si>
  <si>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</si>
  <si>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</si>
  <si>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</si>
  <si>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</si>
  <si>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</si>
  <si>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</si>
  <si>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</si>
  <si>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</si>
  <si>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</si>
  <si>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</si>
  <si>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</si>
  <si>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</si>
  <si>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</si>
  <si>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</si>
  <si>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</si>
  <si>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</si>
  <si>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</si>
  <si>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</si>
  <si>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</si>
  <si>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</si>
  <si>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</si>
  <si>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</si>
  <si>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</si>
  <si>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</si>
  <si>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</si>
  <si>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</si>
  <si>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</si>
  <si>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</si>
  <si>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</si>
  <si>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</si>
  <si>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</si>
  <si>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</si>
  <si>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</si>
  <si>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</si>
  <si>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</si>
  <si>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</si>
  <si>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</si>
  <si>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</si>
  <si>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</si>
  <si>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</si>
  <si>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</si>
  <si>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</si>
  <si>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</si>
  <si>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</si>
  <si>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</si>
  <si>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</si>
  <si>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</si>
  <si>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</si>
  <si>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</si>
  <si>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</si>
  <si>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</si>
  <si>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</si>
  <si>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</si>
  <si>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</si>
  <si>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</si>
  <si>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</si>
  <si>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</si>
  <si>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</si>
  <si>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</si>
  <si>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</si>
  <si>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</si>
  <si>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</si>
  <si>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</si>
  <si>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</si>
  <si>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</si>
  <si>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</si>
  <si>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</si>
  <si>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</si>
  <si>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</si>
  <si>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</si>
  <si>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</si>
  <si>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</si>
  <si>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</si>
  <si>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</si>
  <si>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</si>
  <si>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</si>
  <si>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</si>
  <si>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</si>
  <si>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</si>
  <si>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</si>
  <si>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</si>
  <si>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</si>
  <si>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</si>
  <si>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</si>
  <si>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</si>
  <si>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</si>
  <si>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</si>
  <si>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</si>
  <si>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</si>
  <si>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</si>
  <si>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</si>
  <si>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</si>
  <si>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</si>
  <si>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</si>
  <si>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</si>
  <si>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</si>
  <si>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</si>
  <si>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</si>
  <si>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</si>
  <si>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</si>
  <si>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</si>
  <si>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</si>
  <si>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</si>
  <si>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</si>
  <si>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</si>
  <si>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</si>
  <si>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</si>
  <si>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</si>
  <si>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</si>
  <si>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</si>
  <si>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</si>
  <si>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</si>
  <si>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</si>
  <si>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</si>
  <si>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</si>
  <si>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</si>
  <si>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</si>
  <si>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</si>
  <si>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</si>
  <si>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</si>
  <si>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</si>
  <si>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</si>
  <si>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</si>
  <si>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</si>
  <si>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</si>
  <si>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</si>
  <si>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</si>
  <si>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</si>
  <si>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</si>
  <si>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</si>
  <si>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</si>
  <si>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</si>
  <si>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</si>
  <si>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</si>
  <si>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</si>
  <si>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</si>
  <si>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</si>
  <si>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</si>
  <si>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</si>
  <si>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</si>
  <si>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</si>
  <si>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</si>
  <si>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</si>
  <si>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</si>
  <si>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</si>
  <si>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</si>
  <si>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</si>
  <si>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</si>
  <si>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</si>
  <si>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</si>
  <si>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</si>
  <si>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</si>
  <si>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</si>
  <si>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</si>
  <si>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</si>
  <si>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</si>
  <si>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</si>
  <si>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</si>
  <si>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</si>
  <si>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</si>
  <si>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</si>
  <si>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</si>
  <si>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</si>
  <si>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</si>
  <si>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</si>
  <si>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</si>
  <si>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</si>
  <si>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</si>
  <si>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</si>
  <si>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</si>
  <si>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</si>
  <si>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</si>
  <si>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</si>
  <si>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</si>
  <si>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</si>
  <si>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</si>
  <si>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</si>
  <si>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</si>
  <si>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</si>
  <si>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</si>
  <si>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</si>
  <si>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</si>
  <si>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</si>
  <si>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</si>
  <si>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</si>
  <si>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</si>
  <si>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</si>
  <si>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</si>
  <si>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</si>
  <si>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</si>
  <si>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</si>
  <si>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</si>
  <si>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</si>
  <si>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</si>
  <si>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</si>
  <si>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</si>
  <si>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</si>
  <si>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</si>
  <si>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</si>
  <si>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</si>
  <si>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</si>
  <si>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</si>
  <si>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</si>
  <si>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</si>
  <si>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</si>
  <si>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</si>
  <si>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</si>
  <si>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</si>
  <si>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</si>
  <si>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</si>
  <si>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</si>
  <si>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</si>
  <si>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</si>
  <si>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</si>
  <si>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</si>
  <si>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</si>
  <si>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</si>
  <si>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</si>
  <si>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</si>
  <si>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</si>
  <si>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</si>
  <si>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</si>
  <si>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</si>
  <si>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</si>
  <si>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</si>
  <si>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</si>
  <si>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</si>
  <si>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</si>
  <si>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</si>
  <si>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</si>
  <si>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</si>
  <si>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</si>
  <si>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</si>
  <si>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</si>
  <si>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</si>
  <si>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</si>
  <si>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</si>
  <si>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</si>
  <si>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</si>
  <si>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</si>
  <si>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</si>
  <si>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</si>
  <si>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</si>
  <si>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</si>
  <si>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</si>
  <si>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</si>
  <si>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</si>
  <si>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</si>
  <si>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</si>
  <si>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</si>
  <si>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</si>
  <si>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</si>
  <si>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</si>
  <si>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</si>
  <si>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</si>
  <si>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</si>
  <si>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</si>
  <si>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</si>
  <si>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</si>
  <si>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</si>
  <si>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</si>
  <si>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</si>
  <si>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</si>
  <si>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</si>
  <si>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</si>
  <si>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</si>
  <si>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</si>
  <si>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</si>
  <si>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</si>
  <si>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</si>
  <si>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</si>
  <si>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</si>
  <si>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</si>
  <si>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</si>
  <si>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</si>
  <si>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</si>
  <si>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</si>
  <si>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</si>
  <si>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</si>
  <si>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</si>
  <si>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</si>
  <si>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</si>
  <si>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</si>
  <si>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</si>
  <si>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</si>
  <si>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</si>
  <si>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</si>
  <si>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</si>
  <si>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</si>
  <si>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</si>
  <si>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</si>
  <si>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</si>
  <si>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</si>
  <si>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</si>
  <si>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</si>
  <si>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</si>
  <si>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</si>
  <si>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</si>
  <si>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</si>
  <si>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</si>
  <si>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</si>
  <si>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</si>
  <si>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</si>
  <si>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</si>
  <si>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</si>
  <si>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</si>
  <si>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</si>
  <si>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</si>
  <si>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</si>
  <si>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</si>
  <si>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</si>
  <si>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</si>
  <si>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</si>
  <si>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</si>
  <si>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</si>
  <si>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</si>
  <si>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</si>
  <si>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</si>
  <si>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</si>
  <si>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</si>
  <si>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</si>
  <si>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</si>
  <si>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</si>
  <si>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</si>
  <si>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</si>
  <si>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</si>
  <si>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</si>
  <si>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</si>
  <si>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</si>
  <si>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</si>
  <si>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</si>
  <si>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</si>
  <si>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</si>
  <si>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</si>
  <si>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</si>
  <si>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</si>
  <si>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</si>
  <si>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</si>
  <si>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</si>
  <si>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</si>
  <si>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</si>
  <si>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</si>
  <si>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</si>
  <si>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</si>
  <si>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</si>
  <si>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</si>
  <si>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</si>
  <si>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</si>
  <si>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</si>
  <si>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</si>
  <si>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</si>
  <si>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</si>
  <si>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</si>
  <si>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</si>
  <si>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</si>
  <si>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</si>
  <si>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</si>
  <si>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</si>
  <si>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</si>
  <si>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</si>
  <si>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</si>
  <si>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</si>
  <si>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</si>
  <si>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</si>
  <si>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</si>
  <si>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</si>
  <si>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</si>
  <si>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</si>
  <si>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</si>
  <si>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</si>
  <si>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</si>
  <si>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</si>
  <si>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</si>
  <si>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</si>
  <si>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</si>
  <si>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</si>
  <si>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</si>
  <si>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</si>
  <si>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</si>
  <si>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</si>
  <si>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</si>
  <si>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</si>
  <si>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</si>
  <si>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</si>
  <si>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</si>
  <si>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</si>
  <si>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</si>
  <si>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</si>
  <si>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</si>
  <si>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</si>
  <si>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</si>
  <si>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</si>
  <si>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</si>
  <si>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</si>
  <si>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</si>
  <si>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</si>
  <si>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</si>
  <si>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</si>
  <si>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</si>
  <si>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</si>
  <si>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</si>
  <si>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</si>
  <si>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</si>
  <si>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</si>
  <si>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</si>
  <si>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</si>
  <si>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</si>
  <si>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</si>
  <si>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</si>
  <si>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</si>
  <si>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</si>
  <si>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</si>
  <si>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</si>
  <si>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</si>
  <si>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</si>
  <si>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</si>
  <si>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</si>
  <si>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</si>
  <si>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</si>
  <si>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</si>
  <si>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</si>
  <si>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</si>
  <si>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</si>
  <si>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</si>
  <si>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</si>
  <si>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</si>
  <si>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</si>
  <si>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</si>
  <si>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</si>
  <si>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</si>
  <si>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</si>
  <si>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</si>
  <si>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</si>
  <si>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</si>
  <si>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</si>
  <si>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</si>
  <si>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</si>
  <si>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</si>
  <si>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</si>
  <si>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</si>
  <si>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</si>
  <si>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</si>
  <si>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</si>
  <si>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</si>
  <si>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</si>
  <si>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</si>
  <si>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</si>
  <si>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</si>
  <si>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</si>
  <si>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</si>
  <si>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</si>
  <si>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</si>
  <si>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</si>
  <si>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</si>
  <si>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</si>
  <si>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</si>
  <si>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</si>
  <si>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</si>
  <si>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</si>
  <si>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</si>
  <si>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</si>
  <si>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</si>
  <si>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</si>
  <si>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</si>
  <si>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</si>
  <si>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</si>
  <si>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</si>
  <si>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</si>
  <si>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</si>
  <si>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</si>
  <si>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</si>
  <si>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</si>
  <si>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</si>
  <si>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</si>
  <si>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</si>
  <si>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</si>
  <si>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</si>
  <si>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</si>
  <si>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</si>
  <si>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</si>
  <si>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</si>
  <si>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</si>
  <si>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</si>
  <si>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</si>
  <si>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</si>
  <si>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</si>
  <si>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</si>
  <si>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</si>
  <si>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</si>
  <si>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</si>
  <si>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</si>
  <si>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</si>
  <si>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</si>
  <si>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</si>
  <si>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</si>
  <si>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</si>
  <si>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</si>
  <si>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</si>
  <si>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</si>
  <si>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</si>
  <si>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</si>
  <si>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</si>
  <si>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</si>
  <si>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</si>
  <si>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</si>
  <si>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</si>
  <si>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</si>
  <si>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</si>
  <si>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</si>
  <si>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</si>
  <si>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</si>
  <si>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</si>
  <si>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</si>
  <si>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</si>
  <si>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</si>
  <si>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</si>
  <si>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</si>
  <si>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</si>
  <si>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</si>
  <si>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</si>
  <si>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</si>
  <si>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</si>
  <si>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</si>
  <si>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</si>
  <si>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</si>
  <si>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</si>
  <si>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</si>
  <si>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</si>
  <si>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</si>
  <si>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</si>
  <si>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</si>
  <si>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</si>
  <si>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</si>
  <si>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</si>
  <si>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</si>
  <si>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</si>
  <si>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</si>
  <si>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</si>
  <si>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</si>
  <si>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</si>
  <si>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</si>
  <si>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</si>
  <si>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</si>
  <si>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</si>
  <si>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</si>
  <si>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</si>
  <si>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</si>
  <si>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</si>
  <si>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</si>
  <si>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</si>
  <si>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</si>
  <si>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</si>
  <si>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</si>
  <si>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</si>
  <si>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</si>
  <si>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</si>
  <si>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</si>
  <si>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</si>
  <si>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</si>
  <si>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</si>
  <si>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</si>
  <si>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</si>
  <si>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</si>
  <si>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</si>
  <si>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</si>
  <si>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</si>
  <si>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</si>
  <si>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</si>
  <si>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</si>
  <si>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</si>
  <si>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</si>
  <si>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</si>
  <si>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</si>
  <si>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</si>
  <si>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</si>
  <si>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</si>
  <si>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</si>
  <si>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</si>
  <si>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</si>
  <si>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</si>
  <si>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</si>
  <si>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</si>
  <si>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</si>
  <si>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</si>
  <si>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</si>
  <si>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</si>
  <si>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</si>
  <si>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</si>
  <si>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</si>
  <si>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</si>
  <si>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</si>
  <si>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</si>
  <si>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</si>
  <si>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</si>
  <si>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</si>
  <si>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</si>
  <si>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</si>
  <si>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</si>
  <si>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</si>
  <si>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</si>
  <si>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</si>
  <si>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</si>
  <si>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</si>
  <si>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</si>
  <si>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</si>
  <si>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</si>
  <si>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</si>
  <si>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</si>
  <si>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</si>
  <si>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</si>
  <si>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</si>
  <si>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</si>
  <si>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</si>
  <si>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</si>
  <si>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</si>
  <si>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</si>
  <si>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</si>
  <si>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</si>
  <si>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</si>
  <si>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</si>
  <si>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</si>
  <si>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</si>
  <si>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</si>
  <si>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</si>
  <si>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</si>
  <si>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</si>
  <si>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</si>
  <si>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</si>
  <si>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</si>
  <si>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</si>
  <si>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</si>
  <si>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</si>
  <si>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</si>
  <si>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</si>
  <si>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</si>
  <si>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</si>
  <si>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</si>
  <si>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</si>
  <si>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</si>
  <si>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</si>
  <si>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</si>
  <si>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</si>
  <si>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</si>
  <si>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</si>
  <si>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</si>
  <si>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</si>
  <si>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</si>
  <si>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</si>
  <si>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</si>
  <si>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</si>
  <si>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</si>
  <si>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</si>
  <si>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</si>
  <si>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</si>
  <si>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</si>
  <si>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</si>
  <si>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</si>
  <si>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</si>
  <si>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</si>
  <si>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</si>
  <si>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</si>
  <si>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</si>
  <si>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</si>
  <si>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</si>
  <si>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</si>
  <si>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</si>
  <si>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</si>
  <si>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</si>
  <si>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</si>
  <si>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</si>
  <si>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</si>
  <si>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</si>
  <si>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</si>
  <si>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</si>
  <si>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</si>
  <si>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</si>
  <si>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</si>
  <si>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</si>
  <si>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</si>
  <si>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</si>
  <si>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</si>
  <si>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</si>
  <si>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</si>
  <si>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</si>
  <si>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</si>
  <si>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</si>
  <si>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</si>
  <si>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</si>
  <si>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</si>
  <si>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</si>
  <si>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</si>
  <si>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</si>
  <si>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</si>
  <si>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</si>
  <si>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</si>
  <si>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</si>
  <si>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</si>
  <si>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</si>
  <si>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</si>
  <si>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</si>
  <si>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</si>
  <si>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</si>
  <si>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</si>
  <si>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</si>
  <si>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</si>
  <si>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</si>
  <si>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</si>
  <si>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</si>
  <si>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</si>
  <si>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</si>
  <si>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</si>
  <si>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</si>
  <si>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</si>
  <si>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</si>
  <si>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</si>
  <si>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</si>
  <si>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</si>
  <si>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</si>
  <si>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</si>
  <si>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</si>
  <si>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</si>
  <si>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</si>
  <si>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</si>
  <si>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</si>
  <si>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</si>
  <si>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</si>
  <si>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</si>
  <si>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</si>
  <si>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</si>
  <si>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</si>
  <si>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</si>
  <si>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</si>
  <si>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</si>
  <si>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</si>
  <si>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</si>
  <si>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</si>
  <si>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</si>
  <si>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</si>
  <si>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</si>
  <si>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</si>
  <si>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</si>
  <si>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</si>
  <si>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</si>
  <si>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</si>
  <si>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</si>
  <si>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</si>
  <si>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</si>
  <si>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</si>
  <si>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</si>
  <si>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</si>
  <si>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</si>
  <si>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</si>
  <si>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</si>
  <si>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</si>
  <si>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</si>
  <si>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</si>
  <si>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</si>
  <si>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</si>
  <si>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</si>
  <si>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</si>
  <si>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</si>
  <si>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</si>
  <si>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</si>
  <si>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</si>
  <si>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</si>
  <si>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</si>
  <si>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</si>
  <si>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</si>
  <si>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</si>
  <si>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</si>
  <si>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</si>
  <si>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</si>
  <si>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</si>
  <si>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</si>
  <si>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</si>
  <si>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</si>
  <si>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</si>
  <si>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</si>
  <si>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</si>
  <si>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</si>
  <si>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</si>
  <si>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</si>
  <si>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</si>
  <si>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</si>
  <si>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</si>
  <si>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</si>
  <si>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</si>
  <si>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</si>
  <si>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</si>
  <si>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</si>
  <si>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</si>
  <si>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</si>
  <si>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</si>
  <si>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</si>
  <si>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</si>
  <si>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</si>
  <si>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</si>
  <si>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</si>
  <si>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</si>
  <si>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</si>
  <si>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</si>
  <si>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</si>
  <si>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</si>
  <si>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</si>
  <si>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</si>
  <si>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</si>
  <si>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</si>
  <si>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</si>
  <si>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</si>
  <si>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</si>
  <si>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</si>
  <si>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</si>
  <si>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</si>
  <si>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</si>
  <si>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</si>
  <si>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</si>
  <si>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</si>
  <si>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</si>
  <si>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</si>
  <si>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</si>
  <si>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</si>
  <si>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</si>
  <si>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</si>
  <si>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</si>
  <si>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</si>
  <si>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</si>
  <si>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</si>
  <si>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</si>
  <si>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</si>
  <si>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</si>
  <si>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</si>
  <si>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</si>
  <si>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</si>
  <si>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</si>
  <si>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</si>
  <si>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</si>
  <si>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</si>
  <si>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</si>
  <si>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</si>
  <si>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</si>
  <si>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</si>
  <si>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</si>
  <si>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</si>
  <si>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</si>
  <si>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</si>
  <si>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</si>
  <si>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</si>
  <si>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</si>
  <si>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</si>
  <si>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</si>
  <si>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</si>
  <si>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</si>
  <si>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</si>
  <si>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</si>
  <si>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</si>
  <si>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</si>
  <si>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</si>
  <si>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</si>
  <si>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</si>
  <si>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</si>
  <si>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</si>
  <si>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</si>
  <si>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</si>
  <si>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</si>
  <si>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</si>
  <si>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</si>
  <si>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</si>
  <si>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</si>
  <si>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</si>
  <si>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</si>
  <si>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</si>
  <si>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</si>
  <si>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</si>
  <si>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</si>
  <si>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</si>
  <si>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</si>
  <si>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</si>
  <si>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</si>
  <si>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</si>
  <si>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</si>
  <si>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</si>
  <si>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</si>
  <si>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</si>
  <si>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</si>
  <si>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</si>
  <si>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</si>
  <si>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</si>
  <si>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</si>
  <si>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</si>
  <si>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</si>
  <si>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</si>
  <si>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</si>
  <si>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</si>
  <si>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</si>
  <si>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</si>
  <si>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</si>
  <si>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</si>
  <si>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</si>
  <si>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</si>
  <si>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</si>
  <si>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</si>
  <si>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</si>
  <si>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</si>
  <si>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</si>
  <si>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</si>
  <si>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</si>
  <si>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</si>
  <si>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</si>
  <si>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</si>
  <si>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</si>
  <si>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</si>
  <si>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</si>
  <si>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</si>
  <si>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</si>
  <si>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</si>
  <si>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</si>
  <si>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</si>
  <si>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</si>
  <si>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</si>
  <si>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</si>
  <si>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</si>
  <si>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</si>
  <si>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</si>
  <si>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</si>
  <si>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</si>
  <si>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</si>
  <si>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</si>
  <si>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</si>
  <si>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</si>
  <si>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</si>
  <si>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</si>
  <si>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</si>
  <si>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</si>
  <si>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</si>
  <si>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</si>
  <si>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</si>
  <si>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</si>
  <si>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</si>
  <si>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</si>
  <si>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</si>
  <si>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</si>
  <si>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</si>
  <si>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</si>
  <si>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</si>
  <si>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</si>
  <si>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</si>
  <si>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</si>
  <si>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</si>
  <si>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</si>
  <si>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</si>
  <si>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</si>
  <si>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</si>
  <si>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</si>
  <si>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</si>
  <si>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</si>
  <si>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</si>
  <si>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</si>
  <si>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</si>
  <si>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</si>
  <si>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</si>
  <si>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</si>
  <si>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</si>
  <si>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</si>
  <si>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</si>
  <si>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</si>
  <si>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</si>
  <si>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</si>
  <si>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</si>
  <si>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</si>
  <si>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</si>
  <si>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</si>
  <si>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</si>
  <si>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</si>
  <si>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</si>
  <si>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</si>
  <si>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</si>
  <si>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</si>
  <si>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</si>
  <si>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</si>
  <si>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</si>
  <si>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</si>
  <si>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</si>
  <si>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</si>
  <si>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</si>
  <si>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</si>
  <si>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</si>
  <si>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</si>
  <si>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</si>
  <si>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</si>
  <si>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</si>
  <si>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</si>
  <si>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</si>
  <si>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</si>
  <si>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</si>
  <si>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</si>
  <si>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</si>
  <si>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</si>
  <si>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</si>
  <si>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</si>
  <si>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</si>
  <si>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</si>
  <si>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</si>
  <si>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</si>
  <si>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</si>
  <si>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</si>
  <si>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</si>
  <si>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</si>
  <si>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</si>
  <si>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</si>
  <si>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</si>
  <si>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</si>
  <si>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</si>
  <si>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</si>
  <si>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</si>
  <si>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</si>
  <si>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</si>
  <si>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</si>
  <si>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</si>
  <si>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</si>
  <si>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</si>
  <si>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</si>
  <si>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</si>
  <si>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</si>
  <si>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</si>
  <si>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</si>
  <si>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</si>
  <si>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</si>
  <si>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</si>
  <si>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</si>
  <si>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</si>
  <si>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</si>
  <si>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</si>
  <si>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</si>
  <si>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</si>
  <si>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</si>
  <si>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</si>
  <si>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</si>
  <si>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</si>
  <si>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</si>
  <si>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</si>
  <si>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</si>
  <si>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</si>
  <si>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</si>
  <si>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</si>
  <si>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</si>
  <si>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</si>
  <si>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</si>
  <si>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</si>
  <si>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</si>
  <si>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</si>
  <si>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</si>
  <si>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</si>
  <si>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</si>
  <si>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</si>
  <si>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</si>
  <si>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</si>
  <si>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</si>
  <si>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</si>
  <si>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</si>
  <si>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</si>
  <si>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</si>
  <si>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</si>
  <si>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</si>
  <si>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</si>
  <si>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</si>
  <si>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</si>
  <si>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</si>
  <si>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</si>
  <si>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</si>
  <si>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</si>
  <si>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</si>
  <si>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</si>
  <si>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</si>
  <si>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</si>
  <si>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</si>
  <si>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</si>
  <si>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</si>
  <si>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</si>
  <si>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</si>
  <si>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</si>
  <si>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</si>
  <si>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</si>
  <si>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</si>
  <si>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</si>
  <si>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</si>
  <si>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</si>
  <si>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</si>
  <si>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</si>
  <si>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</si>
  <si>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</si>
  <si>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</si>
  <si>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</si>
  <si>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</si>
  <si>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</si>
  <si>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</si>
  <si>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</si>
  <si>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</si>
  <si>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</si>
  <si>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</si>
  <si>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</si>
  <si>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</si>
  <si>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</si>
  <si>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</si>
  <si>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</si>
  <si>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</si>
  <si>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</si>
  <si>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</si>
  <si>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</si>
  <si>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</si>
  <si>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</si>
  <si>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</si>
  <si>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</si>
  <si>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</si>
  <si>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</si>
  <si>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</si>
  <si>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</si>
  <si>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</si>
  <si>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</si>
  <si>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</si>
  <si>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</si>
  <si>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</si>
  <si>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</si>
  <si>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</si>
  <si>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</si>
  <si>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</si>
  <si>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</si>
  <si>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</si>
  <si>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</si>
  <si>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</si>
  <si>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</si>
  <si>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</si>
  <si>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</si>
  <si>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</si>
  <si>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</si>
  <si>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</si>
  <si>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</si>
  <si>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</si>
  <si>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</si>
  <si>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</si>
  <si>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</si>
  <si>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</si>
  <si>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</si>
  <si>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</si>
  <si>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</si>
  <si>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</si>
  <si>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</si>
  <si>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</si>
  <si>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</si>
  <si>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</si>
  <si>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</si>
  <si>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</si>
  <si>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</si>
  <si>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</si>
  <si>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</si>
  <si>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</si>
  <si>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</si>
  <si>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</si>
  <si>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</si>
  <si>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</si>
  <si>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</si>
  <si>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</si>
  <si>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</si>
  <si>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</si>
  <si>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</si>
  <si>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</si>
  <si>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</si>
  <si>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</si>
  <si>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</si>
  <si>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</si>
  <si>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</si>
  <si>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</si>
  <si>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</si>
  <si>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</si>
  <si>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</si>
  <si>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</si>
  <si>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</si>
  <si>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</si>
  <si>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</si>
  <si>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</si>
  <si>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</si>
  <si>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</si>
  <si>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</si>
  <si>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</si>
  <si>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</si>
  <si>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</si>
  <si>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</si>
  <si>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</si>
  <si>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</si>
  <si>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</si>
  <si>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</si>
  <si>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</si>
  <si>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</si>
  <si>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</si>
  <si>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</si>
  <si>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</si>
  <si>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</si>
  <si>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</si>
  <si>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</si>
  <si>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</si>
  <si>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</si>
  <si>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</si>
  <si>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</si>
  <si>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</si>
  <si>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</si>
  <si>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</si>
  <si>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</si>
  <si>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</si>
  <si>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</si>
  <si>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</si>
  <si>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</si>
  <si>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</si>
  <si>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</si>
  <si>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</si>
  <si>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</si>
  <si>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</si>
  <si>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</si>
  <si>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</si>
  <si>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</si>
  <si>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</si>
  <si>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</si>
  <si>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</si>
  <si>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</si>
  <si>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</si>
  <si>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</si>
  <si>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</si>
  <si>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</si>
  <si>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</si>
  <si>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</si>
  <si>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</si>
  <si>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</si>
  <si>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</si>
  <si>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</si>
  <si>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</si>
  <si>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</si>
  <si>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</si>
  <si>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</si>
  <si>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</si>
  <si>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</si>
  <si>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</si>
  <si>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</si>
  <si>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</si>
  <si>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</si>
  <si>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</si>
  <si>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</si>
  <si>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</si>
  <si>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</si>
  <si>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</si>
  <si>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</si>
  <si>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</si>
  <si>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</si>
  <si>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</si>
  <si>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</si>
  <si>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</si>
  <si>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</si>
  <si>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</si>
  <si>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</si>
  <si>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</si>
  <si>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</si>
  <si>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</si>
  <si>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</si>
  <si>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</si>
  <si>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</si>
  <si>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</si>
  <si>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</si>
  <si>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</si>
  <si>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</si>
  <si>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</si>
  <si>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</si>
  <si>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</si>
  <si>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</si>
  <si>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</si>
  <si>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</si>
  <si>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</si>
  <si>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</si>
  <si>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</si>
  <si>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</si>
  <si>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</si>
  <si>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</si>
  <si>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</si>
  <si>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</si>
  <si>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</si>
  <si>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</si>
  <si>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</si>
  <si>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</si>
  <si>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</si>
  <si>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</si>
  <si>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</si>
  <si>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</si>
  <si>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</si>
  <si>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</si>
  <si>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</si>
  <si>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</si>
  <si>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</si>
  <si>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</si>
  <si>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</si>
  <si>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</si>
  <si>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</si>
  <si>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</si>
  <si>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</si>
  <si>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</si>
  <si>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</si>
  <si>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</si>
  <si>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</si>
  <si>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</si>
  <si>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</si>
  <si>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</si>
  <si>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</si>
  <si>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</si>
  <si>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</si>
  <si>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</si>
  <si>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</si>
  <si>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</si>
  <si>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</si>
  <si>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</si>
  <si>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</si>
  <si>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</si>
  <si>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</si>
  <si>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</si>
  <si>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</si>
  <si>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</si>
  <si>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</si>
  <si>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</si>
  <si>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</si>
  <si>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</si>
  <si>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</si>
  <si>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</si>
  <si>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</si>
  <si>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</si>
  <si>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</si>
  <si>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</si>
  <si>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</si>
  <si>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</si>
  <si>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</si>
  <si>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</si>
  <si>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</si>
  <si>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</si>
  <si>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</si>
  <si>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</si>
  <si>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</si>
  <si>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</si>
  <si>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</si>
  <si>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</si>
  <si>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</si>
  <si>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</si>
  <si>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</si>
  <si>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</si>
  <si>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</si>
  <si>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</si>
  <si>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</si>
  <si>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</si>
  <si>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</si>
  <si>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</si>
  <si>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</si>
  <si>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</si>
  <si>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</si>
  <si>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</si>
  <si>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</si>
  <si>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</si>
  <si>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</si>
  <si>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</si>
  <si>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</si>
  <si>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</si>
  <si>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</si>
  <si>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</si>
  <si>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</si>
  <si>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</si>
  <si>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</si>
  <si>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</si>
  <si>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</si>
  <si>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</si>
  <si>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</si>
  <si>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</si>
  <si>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</si>
  <si>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</si>
  <si>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</si>
  <si>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</si>
  <si>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</si>
  <si>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</si>
  <si>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</si>
  <si>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</si>
  <si>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</si>
  <si>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</si>
  <si>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</si>
  <si>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</si>
  <si>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</si>
  <si>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</si>
  <si>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</si>
  <si>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</si>
  <si>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</si>
  <si>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</si>
  <si>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</si>
  <si>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</si>
  <si>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</si>
  <si>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</si>
  <si>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</si>
  <si>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</si>
  <si>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</si>
  <si>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</si>
  <si>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</si>
  <si>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</si>
  <si>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</si>
  <si>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</si>
  <si>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</si>
  <si>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</si>
  <si>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</si>
  <si>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</si>
  <si>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</si>
  <si>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</si>
  <si>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</si>
  <si>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</si>
  <si>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</si>
  <si>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</si>
  <si>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</si>
  <si>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</si>
  <si>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</si>
  <si>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</si>
  <si>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</si>
  <si>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</si>
  <si>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</si>
  <si>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</si>
  <si>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</si>
  <si>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</si>
  <si>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</si>
  <si>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</si>
  <si>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</si>
  <si>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</si>
  <si>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</si>
  <si>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</si>
  <si>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</si>
  <si>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</si>
  <si>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</si>
  <si>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</si>
  <si>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</si>
  <si>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</si>
  <si>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</si>
  <si>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</si>
  <si>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</si>
  <si>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</si>
  <si>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</si>
  <si>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</si>
  <si>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</si>
  <si>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</si>
  <si>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</si>
  <si>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</si>
  <si>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</si>
  <si>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</si>
  <si>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</si>
  <si>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</si>
  <si>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</si>
  <si>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</si>
  <si>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</si>
  <si>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</si>
  <si>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</si>
  <si>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</si>
  <si>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</si>
  <si>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</si>
  <si>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</si>
  <si>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</si>
  <si>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</si>
  <si>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</si>
  <si>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</si>
  <si>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</si>
  <si>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</si>
  <si>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</si>
  <si>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</si>
  <si>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</si>
  <si>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</si>
  <si>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</si>
  <si>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</si>
  <si>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</si>
  <si>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</si>
  <si>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</si>
  <si>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</si>
  <si>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</si>
  <si>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</si>
  <si>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</si>
  <si>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</si>
  <si>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</si>
  <si>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</si>
  <si>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</si>
  <si>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</si>
  <si>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</si>
  <si>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</si>
  <si>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</si>
  <si>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</si>
  <si>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</si>
  <si>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</si>
  <si>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</si>
  <si>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</si>
  <si>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</si>
  <si>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</si>
  <si>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</si>
  <si>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</si>
  <si>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</si>
  <si>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</si>
  <si>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</si>
  <si>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</si>
  <si>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</si>
  <si>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</si>
  <si>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</si>
  <si>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</si>
  <si>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</si>
  <si>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</si>
  <si>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</si>
  <si>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</si>
  <si>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</si>
  <si>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</si>
  <si>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</si>
  <si>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</si>
  <si>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</si>
  <si>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</si>
  <si>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</si>
  <si>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</si>
  <si>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</si>
  <si>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</si>
  <si>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</si>
  <si>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</si>
  <si>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</si>
  <si>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</si>
  <si>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</si>
  <si>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</si>
  <si>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</si>
  <si>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</si>
  <si>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</si>
  <si>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</si>
  <si>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</si>
  <si>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</si>
  <si>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</si>
  <si>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</si>
  <si>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</si>
  <si>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</si>
  <si>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</si>
  <si>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</si>
  <si>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</si>
  <si>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</si>
  <si>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</si>
  <si>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</si>
  <si>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</si>
  <si>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</si>
  <si>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</si>
  <si>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</si>
  <si>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</si>
  <si>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</si>
  <si>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</si>
  <si>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</si>
  <si>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</si>
  <si>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</si>
  <si>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</si>
  <si>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</si>
  <si>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</si>
  <si>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</si>
  <si>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</si>
  <si>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</si>
  <si>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</si>
  <si>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</si>
  <si>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</si>
  <si>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</si>
  <si>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</si>
  <si>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</si>
  <si>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</si>
  <si>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</si>
  <si>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</si>
  <si>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</si>
  <si>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</si>
  <si>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</si>
  <si>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</si>
  <si>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</si>
  <si>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</si>
  <si>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</si>
  <si>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</si>
  <si>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</si>
  <si>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</si>
  <si>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</si>
  <si>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</si>
  <si>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</si>
  <si>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</si>
  <si>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</si>
  <si>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</si>
  <si>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</si>
  <si>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</si>
  <si>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</si>
  <si>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</si>
  <si>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</si>
  <si>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</si>
  <si>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</si>
  <si>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</si>
  <si>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</si>
  <si>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</si>
  <si>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</si>
  <si>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</si>
  <si>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</si>
  <si>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</si>
  <si>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</si>
  <si>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</si>
  <si>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</si>
  <si>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</si>
  <si>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</si>
  <si>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</si>
  <si>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</si>
  <si>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</si>
  <si>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</si>
  <si>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</si>
  <si>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</si>
  <si>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</si>
  <si>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</si>
  <si>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</si>
  <si>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</si>
  <si>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</si>
  <si>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</si>
  <si>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</si>
  <si>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</si>
  <si>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</si>
  <si>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</si>
  <si>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</si>
  <si>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</si>
  <si>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</si>
  <si>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</si>
  <si>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</si>
  <si>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</si>
  <si>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</si>
  <si>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</si>
  <si>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</si>
  <si>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</si>
  <si>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</si>
  <si>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</si>
  <si>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</si>
  <si>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</si>
  <si>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</si>
  <si>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</si>
  <si>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</si>
  <si>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</si>
  <si>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</si>
  <si>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</si>
  <si>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</si>
  <si>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</si>
  <si>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</si>
  <si>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</si>
  <si>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</si>
  <si>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</si>
  <si>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</si>
  <si>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</si>
  <si>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</si>
  <si>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</si>
  <si>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</si>
  <si>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</si>
  <si>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</si>
  <si>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</si>
  <si>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</si>
  <si>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</si>
  <si>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</si>
  <si>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</si>
  <si>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</si>
  <si>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</si>
  <si>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</si>
  <si>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</si>
  <si>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</si>
  <si>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</si>
  <si>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</si>
  <si>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</si>
  <si>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</si>
  <si>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</si>
  <si>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</si>
  <si>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</si>
  <si>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</si>
  <si>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</si>
  <si>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</si>
  <si>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</si>
  <si>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</si>
  <si>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</si>
  <si>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</si>
  <si>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</si>
  <si>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</si>
  <si>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</si>
  <si>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</si>
  <si>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</si>
  <si>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</si>
  <si>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</si>
  <si>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</si>
  <si>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</si>
  <si>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</si>
  <si>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</si>
  <si>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</si>
  <si>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</si>
  <si>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</si>
  <si>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</si>
  <si>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</si>
  <si>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</si>
  <si>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</si>
  <si>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</si>
  <si>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</si>
  <si>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</si>
  <si>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</si>
  <si>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</si>
  <si>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</si>
  <si>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</si>
  <si>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</si>
  <si>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</si>
  <si>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</si>
  <si>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</si>
  <si>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</si>
  <si>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</si>
  <si>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</si>
  <si>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</si>
  <si>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</si>
  <si>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</si>
  <si>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</si>
  <si>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</si>
  <si>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</si>
  <si>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</si>
  <si>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</si>
  <si>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</si>
  <si>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</si>
  <si>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</si>
  <si>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</si>
  <si>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</si>
  <si>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</si>
  <si>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</si>
  <si>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</si>
  <si>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</si>
  <si>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</si>
  <si>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</si>
  <si>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</si>
  <si>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</si>
  <si>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</si>
  <si>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</si>
  <si>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</si>
  <si>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</si>
  <si>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</si>
  <si>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</si>
  <si>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</si>
  <si>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</si>
  <si>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</si>
  <si>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</si>
  <si>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</si>
  <si>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</si>
  <si>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</si>
  <si>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</si>
  <si>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</si>
  <si>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</si>
  <si>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</si>
  <si>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</si>
  <si>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</si>
  <si>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</si>
  <si>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</si>
  <si>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</si>
  <si>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</si>
  <si>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</si>
  <si>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</si>
  <si>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</si>
  <si>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</si>
  <si>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</si>
  <si>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</si>
  <si>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</si>
  <si>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</si>
  <si>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</si>
  <si>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</si>
  <si>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</si>
  <si>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</si>
  <si>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</si>
  <si>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</si>
  <si>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</si>
  <si>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</si>
  <si>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</si>
  <si>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</si>
  <si>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</si>
  <si>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</si>
  <si>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</si>
  <si>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</si>
  <si>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</si>
  <si>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</si>
  <si>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</si>
  <si>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</si>
  <si>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</si>
  <si>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</si>
  <si>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</si>
  <si>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</si>
  <si>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</si>
  <si>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</si>
  <si>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</si>
  <si>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</si>
  <si>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</si>
  <si>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</si>
  <si>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</si>
  <si>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</si>
  <si>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</si>
  <si>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</si>
  <si>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</si>
  <si>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</si>
  <si>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</si>
  <si>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</si>
  <si>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</si>
  <si>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</si>
  <si>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</si>
  <si>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</si>
  <si>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</si>
  <si>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</si>
  <si>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</si>
  <si>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</si>
  <si>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</si>
  <si>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</si>
  <si>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</si>
  <si>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</si>
  <si>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</si>
  <si>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</si>
  <si>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</si>
  <si>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</si>
  <si>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</si>
  <si>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</si>
  <si>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</si>
  <si>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</si>
  <si>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</si>
  <si>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</si>
  <si>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</si>
  <si>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</si>
  <si>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</si>
  <si>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</si>
  <si>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</si>
  <si>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</si>
  <si>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</si>
  <si>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</si>
  <si>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</si>
  <si>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</si>
  <si>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</si>
  <si>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</si>
  <si>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</si>
  <si>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</si>
  <si>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</si>
  <si>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</si>
  <si>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</si>
  <si>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</si>
  <si>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</si>
  <si>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</si>
  <si>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</si>
  <si>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</si>
  <si>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</si>
  <si>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</si>
  <si>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</si>
  <si>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</si>
  <si>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</si>
  <si>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</si>
  <si>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</si>
  <si>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</si>
  <si>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</si>
  <si>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</si>
  <si>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</si>
  <si>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</si>
  <si>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</si>
  <si>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</si>
  <si>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</si>
  <si>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</si>
  <si>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</si>
  <si>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</si>
  <si>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</si>
  <si>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</si>
  <si>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</si>
  <si>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</si>
  <si>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</si>
  <si>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</si>
  <si>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</si>
  <si>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</si>
  <si>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</si>
  <si>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</si>
  <si>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</si>
  <si>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</si>
  <si>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</si>
  <si>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</si>
  <si>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</si>
  <si>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</si>
  <si>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</si>
  <si>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</si>
  <si>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</si>
  <si>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</si>
  <si>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</si>
  <si>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</si>
  <si>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</si>
  <si>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</si>
  <si>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</si>
  <si>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</si>
  <si>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</si>
  <si>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</si>
  <si>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</si>
  <si>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</si>
  <si>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</si>
  <si>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</si>
  <si>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</si>
  <si>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</si>
  <si>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</si>
  <si>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</si>
  <si>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</si>
  <si>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</si>
  <si>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</si>
  <si>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</si>
  <si>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</si>
  <si>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</si>
  <si>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</si>
  <si>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</si>
  <si>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</si>
  <si>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</si>
  <si>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</si>
  <si>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</si>
  <si>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</si>
  <si>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</si>
  <si>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</si>
  <si>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</si>
  <si>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</si>
  <si>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</si>
  <si>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</si>
  <si>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</si>
  <si>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</si>
  <si>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</si>
  <si>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</si>
  <si>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</si>
  <si>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</si>
  <si>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</si>
  <si>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</si>
  <si>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</si>
  <si>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</si>
  <si>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</si>
  <si>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</si>
  <si>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</si>
  <si>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</si>
  <si>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</si>
  <si>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</si>
  <si>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</si>
  <si>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</si>
  <si>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</si>
  <si>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</si>
  <si>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</si>
  <si>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</si>
  <si>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</si>
  <si>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</si>
  <si>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</si>
  <si>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</si>
  <si>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</si>
  <si>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</si>
  <si>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</si>
  <si>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</si>
  <si>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</si>
  <si>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</si>
  <si>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</si>
  <si>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</si>
  <si>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</si>
  <si>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</si>
  <si>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</si>
  <si>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</si>
  <si>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</si>
  <si>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</si>
  <si>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</si>
  <si>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</si>
  <si>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</si>
  <si>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</si>
  <si>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</si>
  <si>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</si>
  <si>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</si>
  <si>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</si>
  <si>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</si>
  <si>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</si>
  <si>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</si>
  <si>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</si>
  <si>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</si>
  <si>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</si>
  <si>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</si>
  <si>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</si>
  <si>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</si>
  <si>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</si>
  <si>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</si>
  <si>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</si>
  <si>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</si>
  <si>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</si>
  <si>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</si>
  <si>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</si>
  <si>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</si>
  <si>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</si>
  <si>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</si>
  <si>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</si>
  <si>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</si>
  <si>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</si>
  <si>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</si>
  <si>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</si>
  <si>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</si>
  <si>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</si>
  <si>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</si>
  <si>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</si>
  <si>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</si>
  <si>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</si>
  <si>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</si>
  <si>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</si>
  <si>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</si>
  <si>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</si>
  <si>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</si>
  <si>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</si>
  <si>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</si>
  <si>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</si>
  <si>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</si>
  <si>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</si>
  <si>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</si>
  <si>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</si>
  <si>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</si>
  <si>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</si>
  <si>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</si>
  <si>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</si>
  <si>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</si>
  <si>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</si>
  <si>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</si>
  <si>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</si>
  <si>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</si>
  <si>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</si>
  <si>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</si>
  <si>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</si>
  <si>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</si>
  <si>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</si>
  <si>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</si>
  <si>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</si>
  <si>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</si>
  <si>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</si>
  <si>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</si>
  <si>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</si>
  <si>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</si>
  <si>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</si>
  <si>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</si>
  <si>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</si>
  <si>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</si>
  <si>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</si>
  <si>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</si>
  <si>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</si>
  <si>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</si>
  <si>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</si>
  <si>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</si>
  <si>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</si>
  <si>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</si>
  <si>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</si>
  <si>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</si>
  <si>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</si>
  <si>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</si>
  <si>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</si>
  <si>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</si>
  <si>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</si>
  <si>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</si>
  <si>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</si>
  <si>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</si>
  <si>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</si>
  <si>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</si>
  <si>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</si>
  <si>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</si>
  <si>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</si>
  <si>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</si>
  <si>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</si>
  <si>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</si>
  <si>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</si>
  <si>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</si>
  <si>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</si>
  <si>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</si>
  <si>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</si>
  <si>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</si>
  <si>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</si>
  <si>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</si>
  <si>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</si>
  <si>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</si>
  <si>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</si>
  <si>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</si>
  <si>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</si>
  <si>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</si>
  <si>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</si>
  <si>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</si>
  <si>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</si>
  <si>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</si>
  <si>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</si>
  <si>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</si>
  <si>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</si>
  <si>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</si>
  <si>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</si>
  <si>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</si>
  <si>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</si>
  <si>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</si>
  <si>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</si>
  <si>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</si>
  <si>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</si>
  <si>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</si>
  <si>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</si>
  <si>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</si>
  <si>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</si>
  <si>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</si>
  <si>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</si>
  <si>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</si>
  <si>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</si>
  <si>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</si>
  <si>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</si>
  <si>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</si>
  <si>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</si>
  <si>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</si>
  <si>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</si>
  <si>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</si>
  <si>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</si>
  <si>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</si>
  <si>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</si>
  <si>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</si>
  <si>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</si>
  <si>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</si>
  <si>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</si>
  <si>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</si>
  <si>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</si>
  <si>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</si>
  <si>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</si>
  <si>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</si>
  <si>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</si>
  <si>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</si>
  <si>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</si>
  <si>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</si>
  <si>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</si>
  <si>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</si>
  <si>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</si>
  <si>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</si>
  <si>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</si>
  <si>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</si>
  <si>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</si>
  <si>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</si>
  <si>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</si>
  <si>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</si>
  <si>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</si>
  <si>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</si>
  <si>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</si>
  <si>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</si>
  <si>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</si>
  <si>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</si>
  <si>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</si>
  <si>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</si>
  <si>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</si>
  <si>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</si>
  <si>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</si>
  <si>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</si>
  <si>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</si>
  <si>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</si>
  <si>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</si>
  <si>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</si>
  <si>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</si>
  <si>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</si>
  <si>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</si>
  <si>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</si>
  <si>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</si>
  <si>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</si>
  <si>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</si>
  <si>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</si>
  <si>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</si>
  <si>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</si>
  <si>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</si>
  <si>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</si>
  <si>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</si>
  <si>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</si>
  <si>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</si>
  <si>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</si>
  <si>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</si>
  <si>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</si>
  <si>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</si>
  <si>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</si>
  <si>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</si>
  <si>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</si>
  <si>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</si>
  <si>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</si>
  <si>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</si>
  <si>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</si>
  <si>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</si>
  <si>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</si>
  <si>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</si>
  <si>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</si>
  <si>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</si>
  <si>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</si>
  <si>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</si>
  <si>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</si>
  <si>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</si>
  <si>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</si>
  <si>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</si>
  <si>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</si>
  <si>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</si>
  <si>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</si>
  <si>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</si>
  <si>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</si>
  <si>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</si>
  <si>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</si>
  <si>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</si>
  <si>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</si>
  <si>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</si>
  <si>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</si>
  <si>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</si>
  <si>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</si>
  <si>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</si>
  <si>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</si>
  <si>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</si>
  <si>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</si>
  <si>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</si>
  <si>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</si>
  <si>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</si>
  <si>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</si>
  <si>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</si>
  <si>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</si>
  <si>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</si>
  <si>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</si>
  <si>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</si>
  <si>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</si>
  <si>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</si>
  <si>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</si>
  <si>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</si>
  <si>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</si>
  <si>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</si>
  <si>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</si>
  <si>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</si>
  <si>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</si>
  <si>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</si>
  <si>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</si>
  <si>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</si>
  <si>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</si>
  <si>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</si>
  <si>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</si>
  <si>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</si>
  <si>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</si>
  <si>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</si>
  <si>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</si>
  <si>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</si>
  <si>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</si>
  <si>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</si>
  <si>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</si>
  <si>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</si>
  <si>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</si>
  <si>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</si>
  <si>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</si>
  <si>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</si>
  <si>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</si>
  <si>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</si>
  <si>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</si>
  <si>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</si>
  <si>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</si>
  <si>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</si>
  <si>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</si>
  <si>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</si>
  <si>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</si>
  <si>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</si>
  <si>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</si>
  <si>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</si>
  <si>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</si>
  <si>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</si>
  <si>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</si>
  <si>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</si>
  <si>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</si>
  <si>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</si>
  <si>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</si>
  <si>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</si>
  <si>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</si>
  <si>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</si>
  <si>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</si>
  <si>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</si>
  <si>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</si>
  <si>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</si>
  <si>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</si>
  <si>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</si>
  <si>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</si>
  <si>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</si>
  <si>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</si>
  <si>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</si>
  <si>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</si>
  <si>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</si>
  <si>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</si>
  <si>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</si>
  <si>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</si>
  <si>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</si>
  <si>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</si>
  <si>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</si>
  <si>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</si>
  <si>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</si>
  <si>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</si>
  <si>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</si>
  <si>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</si>
  <si>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</si>
  <si>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</si>
  <si>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</si>
  <si>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</si>
  <si>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</si>
  <si>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</si>
  <si>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</si>
  <si>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</si>
  <si>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</si>
  <si>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</si>
  <si>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</si>
  <si>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</si>
  <si>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</si>
  <si>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</si>
  <si>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</si>
  <si>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</si>
  <si>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</si>
  <si>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</si>
  <si>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</si>
  <si>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</si>
  <si>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</si>
  <si>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</si>
  <si>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</si>
  <si>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</si>
  <si>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</si>
  <si>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</si>
  <si>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</si>
  <si>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</si>
  <si>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</si>
  <si>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</si>
  <si>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</si>
  <si>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</si>
  <si>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</si>
  <si>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</si>
  <si>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</si>
  <si>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</si>
  <si>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</si>
  <si>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</si>
  <si>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</si>
  <si>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</si>
  <si>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</si>
  <si>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</si>
  <si>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</si>
  <si>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</si>
  <si>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</si>
  <si>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</si>
  <si>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</si>
  <si>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</si>
  <si>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</si>
  <si>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</si>
  <si>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</si>
  <si>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</si>
  <si>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</si>
  <si>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</si>
  <si>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</si>
  <si>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</si>
  <si>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</si>
  <si>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</si>
  <si>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</si>
  <si>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</si>
  <si>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</si>
  <si>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</si>
  <si>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</si>
  <si>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</si>
  <si>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</si>
  <si>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</si>
  <si>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</si>
  <si>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</si>
  <si>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</si>
  <si>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</si>
  <si>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</si>
  <si>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</si>
  <si>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</si>
  <si>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</si>
  <si>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</si>
  <si>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</si>
  <si>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</si>
  <si>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</si>
  <si>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</si>
  <si>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</si>
  <si>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</si>
  <si>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</si>
  <si>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</si>
  <si>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</si>
  <si>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</si>
  <si>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</si>
  <si>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</si>
  <si>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</si>
  <si>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</si>
  <si>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</si>
  <si>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</si>
  <si>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</si>
  <si>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</si>
  <si>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</si>
  <si>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</si>
  <si>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</si>
  <si>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</si>
  <si>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</si>
  <si>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</si>
  <si>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</si>
  <si>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</si>
  <si>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</si>
  <si>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</si>
  <si>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</si>
  <si>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</si>
  <si>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</si>
  <si>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</si>
  <si>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</si>
  <si>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</si>
  <si>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</si>
  <si>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</si>
  <si>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</si>
  <si>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</si>
  <si>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</si>
  <si>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</si>
  <si>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</si>
  <si>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</si>
  <si>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</si>
  <si>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</si>
  <si>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</si>
  <si>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</si>
  <si>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</si>
  <si>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</si>
  <si>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</si>
  <si>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</si>
  <si>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</si>
  <si>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</si>
  <si>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</si>
  <si>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</si>
  <si>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</si>
  <si>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</si>
  <si>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</si>
  <si>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</si>
  <si>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</si>
  <si>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</si>
  <si>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</si>
  <si>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</si>
  <si>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</si>
  <si>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</si>
  <si>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</si>
  <si>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</si>
  <si>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</si>
  <si>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</si>
  <si>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</si>
  <si>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</si>
  <si>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</si>
  <si>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</si>
  <si>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</si>
  <si>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</si>
  <si>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</si>
  <si>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</si>
  <si>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</si>
  <si>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</si>
  <si>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</si>
  <si>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</si>
  <si>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</si>
  <si>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</si>
  <si>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</si>
  <si>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</si>
  <si>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</si>
  <si>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</si>
  <si>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</si>
  <si>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</si>
  <si>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</si>
  <si>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</si>
  <si>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</si>
  <si>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</si>
  <si>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</si>
  <si>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</si>
  <si>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</si>
  <si>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</si>
  <si>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</si>
  <si>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</si>
  <si>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</si>
  <si>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</si>
  <si>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</si>
  <si>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</si>
  <si>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</si>
  <si>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</si>
  <si>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</si>
  <si>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</si>
  <si>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</si>
  <si>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</si>
  <si>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</si>
  <si>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</si>
  <si>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</si>
  <si>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</si>
  <si>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</si>
  <si>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</si>
  <si>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</si>
  <si>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</si>
  <si>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</si>
  <si>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</si>
  <si>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</si>
  <si>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</si>
  <si>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</si>
  <si>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</si>
  <si>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</si>
  <si>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</si>
  <si>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</si>
  <si>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</si>
  <si>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</si>
  <si>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</si>
  <si>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</si>
  <si>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</si>
  <si>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</si>
  <si>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</si>
  <si>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</si>
  <si>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</si>
  <si>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</si>
  <si>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</si>
  <si>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</si>
  <si>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</si>
  <si>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</si>
  <si>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</si>
  <si>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</si>
  <si>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</si>
  <si>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</si>
  <si>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</si>
  <si>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</si>
  <si>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</si>
  <si>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</si>
  <si>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</si>
  <si>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</si>
  <si>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</si>
  <si>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</si>
  <si>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</si>
  <si>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</si>
  <si>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</si>
  <si>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</si>
  <si>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</si>
  <si>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</si>
  <si>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</si>
  <si>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</si>
  <si>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</si>
  <si>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</si>
  <si>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</si>
  <si>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</si>
  <si>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</si>
  <si>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</si>
  <si>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</si>
  <si>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</si>
  <si>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</si>
  <si>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</si>
  <si>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</si>
  <si>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</si>
  <si>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</si>
  <si>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</si>
  <si>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</si>
  <si>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</si>
  <si>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</si>
  <si>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</si>
  <si>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</si>
  <si>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</si>
  <si>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</si>
  <si>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</si>
  <si>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</si>
  <si>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</si>
  <si>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</si>
  <si>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</si>
  <si>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</si>
  <si>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</si>
  <si>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</si>
  <si>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</si>
  <si>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</si>
  <si>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</si>
  <si>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</si>
  <si>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</si>
  <si>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</si>
  <si>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</si>
  <si>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</si>
  <si>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</si>
  <si>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</si>
  <si>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</si>
  <si>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</si>
  <si>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</si>
  <si>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</si>
  <si>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</si>
  <si>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</si>
  <si>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</si>
  <si>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</si>
  <si>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</si>
  <si>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</si>
  <si>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</si>
  <si>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</si>
  <si>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</si>
  <si>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</si>
  <si>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</si>
  <si>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</si>
  <si>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</si>
  <si>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</si>
  <si>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</si>
  <si>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</si>
  <si>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</si>
  <si>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</si>
  <si>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</si>
  <si>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</si>
  <si>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</si>
  <si>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</si>
  <si>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</si>
  <si>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</si>
  <si>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</si>
  <si>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</si>
  <si>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</si>
  <si>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</si>
  <si>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</si>
  <si>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</si>
  <si>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</si>
  <si>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</si>
  <si>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</si>
  <si>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</si>
  <si>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</si>
  <si>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</si>
  <si>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</si>
  <si>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</si>
  <si>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</si>
  <si>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</si>
  <si>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</si>
  <si>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</si>
  <si>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</si>
  <si>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</si>
  <si>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</si>
  <si>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</si>
  <si>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</si>
  <si>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</si>
  <si>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</si>
  <si>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</si>
  <si>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</si>
  <si>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</si>
  <si>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</si>
  <si>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</si>
  <si>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</si>
  <si>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</si>
  <si>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</si>
  <si>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</si>
  <si>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</si>
  <si>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</si>
  <si>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</si>
  <si>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</si>
  <si>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</si>
  <si>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</si>
  <si>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</si>
  <si>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</si>
  <si>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</si>
  <si>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</si>
  <si>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</si>
  <si>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</si>
  <si>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</si>
  <si>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</si>
  <si>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</si>
  <si>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</si>
  <si>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</si>
  <si>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</si>
  <si>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</si>
  <si>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</si>
  <si>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</si>
  <si>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</si>
  <si>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</si>
  <si>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</si>
  <si>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</si>
  <si>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</si>
  <si>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</si>
  <si>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</si>
  <si>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</si>
  <si>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</si>
  <si>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</si>
  <si>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</si>
  <si>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</si>
  <si>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</si>
  <si>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</si>
  <si>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</si>
  <si>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</si>
  <si>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</si>
  <si>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</si>
  <si>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</si>
  <si>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</si>
  <si>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</si>
  <si>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</si>
  <si>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</si>
  <si>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</si>
  <si>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</si>
  <si>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</si>
  <si>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</si>
  <si>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</si>
  <si>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</si>
  <si>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</si>
  <si>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</si>
  <si>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</si>
  <si>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</si>
  <si>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</si>
  <si>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</si>
  <si>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</si>
  <si>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</si>
  <si>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</si>
  <si>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</si>
  <si>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</si>
  <si>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</si>
  <si>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</si>
  <si>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</si>
  <si>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</si>
  <si>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</si>
  <si>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</si>
  <si>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</si>
  <si>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</si>
  <si>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</si>
  <si>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</si>
  <si>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</si>
  <si>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</si>
  <si>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</si>
  <si>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</si>
  <si>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</si>
  <si>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</si>
  <si>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</si>
  <si>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</si>
  <si>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</si>
  <si>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</si>
  <si>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</si>
  <si>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</si>
  <si>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</si>
  <si>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</si>
  <si>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</si>
  <si>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</si>
  <si>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</si>
  <si>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</si>
  <si>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</si>
  <si>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</si>
  <si>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</si>
  <si>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</si>
  <si>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</si>
  <si>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</si>
  <si>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</si>
  <si>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</si>
  <si>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</si>
  <si>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</si>
  <si>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</si>
  <si>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</si>
  <si>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</si>
  <si>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</si>
  <si>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</si>
  <si>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</si>
  <si>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</si>
  <si>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</si>
  <si>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</si>
  <si>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</si>
  <si>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</si>
  <si>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</si>
  <si>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</si>
  <si>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</si>
  <si>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</si>
  <si>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</si>
  <si>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</si>
  <si>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</si>
  <si>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</si>
  <si>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</si>
  <si>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</si>
  <si>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</si>
  <si>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</si>
  <si>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</si>
  <si>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</si>
  <si>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</si>
  <si>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</si>
  <si>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</si>
  <si>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</si>
  <si>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</si>
  <si>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</si>
  <si>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</si>
  <si>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</si>
  <si>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</si>
  <si>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</si>
  <si>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</si>
  <si>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</si>
  <si>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</si>
  <si>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</si>
  <si>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</si>
  <si>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</si>
  <si>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</si>
  <si>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</si>
  <si>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</si>
  <si>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</si>
  <si>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</si>
  <si>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</si>
  <si>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</si>
  <si>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</si>
  <si>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</si>
  <si>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</si>
  <si>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</si>
  <si>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</si>
  <si>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</si>
  <si>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</si>
  <si>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</si>
  <si>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</si>
  <si>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</si>
  <si>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</si>
  <si>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</si>
  <si>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</si>
  <si>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</si>
  <si>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</si>
  <si>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</si>
  <si>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</si>
  <si>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</si>
  <si>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</si>
  <si>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</si>
  <si>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</si>
  <si>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</si>
  <si>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</si>
  <si>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</si>
  <si>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</si>
  <si>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</si>
  <si>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</si>
  <si>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</si>
  <si>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</si>
  <si>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</si>
  <si>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</si>
  <si>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</si>
  <si>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</si>
  <si>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</si>
  <si>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</si>
  <si>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</si>
  <si>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</si>
  <si>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</si>
  <si>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</si>
  <si>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</si>
  <si>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</si>
  <si>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</si>
  <si>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</si>
  <si>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</si>
  <si>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</si>
  <si>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</si>
  <si>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</si>
  <si>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</si>
  <si>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</si>
  <si>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</si>
  <si>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</si>
  <si>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</si>
  <si>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</si>
  <si>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</si>
  <si>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</si>
  <si>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</si>
  <si>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</si>
  <si>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</si>
  <si>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</si>
  <si>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</si>
  <si>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</si>
  <si>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</si>
  <si>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</si>
  <si>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</si>
  <si>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</si>
  <si>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</si>
  <si>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</si>
  <si>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</si>
  <si>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</si>
  <si>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</si>
  <si>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</si>
  <si>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</si>
  <si>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</si>
  <si>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</si>
  <si>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</si>
  <si>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</si>
  <si>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</si>
  <si>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</si>
  <si>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</si>
  <si>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</si>
  <si>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</si>
  <si>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</si>
  <si>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</si>
  <si>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</si>
  <si>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</si>
  <si>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</si>
  <si>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</si>
  <si>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</si>
  <si>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</si>
  <si>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</si>
  <si>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</si>
  <si>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</si>
  <si>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</si>
  <si>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</si>
  <si>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</si>
  <si>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</si>
  <si>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</si>
  <si>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</si>
  <si>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</si>
  <si>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</si>
  <si>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</si>
  <si>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</si>
  <si>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</si>
  <si>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</si>
  <si>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</si>
  <si>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</si>
  <si>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</si>
  <si>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</si>
  <si>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</si>
  <si>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</si>
  <si>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</si>
  <si>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</si>
  <si>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</si>
  <si>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</si>
  <si>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</si>
  <si>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</si>
  <si>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</si>
  <si>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</si>
  <si>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</si>
  <si>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</si>
  <si>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</si>
  <si>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</si>
  <si>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</si>
  <si>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</si>
  <si>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</si>
  <si>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</si>
  <si>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</si>
  <si>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</si>
  <si>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</si>
  <si>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</si>
  <si>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</si>
  <si>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</si>
  <si>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</si>
  <si>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</si>
  <si>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</si>
  <si>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</si>
  <si>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</si>
  <si>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</si>
  <si>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</si>
  <si>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</si>
  <si>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</si>
  <si>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</si>
  <si>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</si>
  <si>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</si>
  <si>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</si>
  <si>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</si>
  <si>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</si>
  <si>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</si>
  <si>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</si>
  <si>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</si>
  <si>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</si>
  <si>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</si>
  <si>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</si>
  <si>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</si>
  <si>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</si>
  <si>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</si>
  <si>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</si>
  <si>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</si>
  <si>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</si>
  <si>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</si>
  <si>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</si>
  <si>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</si>
  <si>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</si>
  <si>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</si>
  <si>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</si>
  <si>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</si>
  <si>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</si>
  <si>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</si>
  <si>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</si>
  <si>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</si>
  <si>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</si>
  <si>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</si>
  <si>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</si>
  <si>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</si>
  <si>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</si>
  <si>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</si>
  <si>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</si>
  <si>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</si>
  <si>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</si>
  <si>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</si>
  <si>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</si>
  <si>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</si>
  <si>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</si>
  <si>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</si>
  <si>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</si>
  <si>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</si>
  <si>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</si>
  <si>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</si>
  <si>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</si>
  <si>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</si>
  <si>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</si>
  <si>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</si>
  <si>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</si>
  <si>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</si>
  <si>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</si>
  <si>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</si>
  <si>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</si>
  <si>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</si>
  <si>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</si>
  <si>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</si>
  <si>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</si>
  <si>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</si>
  <si>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</si>
  <si>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</si>
  <si>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</si>
  <si>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</si>
  <si>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</si>
  <si>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</si>
  <si>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</si>
  <si>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</si>
  <si>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</si>
  <si>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</si>
  <si>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</si>
  <si>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</si>
  <si>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</si>
  <si>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</si>
  <si>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</si>
  <si>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</si>
  <si>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</si>
  <si>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</si>
  <si>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</si>
  <si>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</si>
  <si>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</si>
  <si>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</si>
  <si>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</si>
  <si>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</si>
  <si>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</si>
  <si>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</si>
  <si>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</si>
  <si>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</si>
  <si>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</si>
  <si>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</si>
  <si>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</si>
  <si>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</si>
  <si>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</si>
  <si>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</si>
  <si>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</si>
  <si>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</si>
  <si>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</si>
  <si>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</si>
  <si>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</si>
  <si>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</si>
  <si>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</si>
  <si>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</si>
  <si>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</si>
  <si>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</si>
  <si>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</si>
  <si>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</si>
  <si>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</si>
  <si>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</si>
  <si>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</si>
  <si>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</si>
  <si>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</si>
  <si>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</si>
  <si>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</si>
  <si>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</si>
  <si>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</si>
  <si>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</si>
  <si>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</si>
  <si>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</si>
  <si>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</si>
  <si>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</si>
  <si>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</si>
  <si>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</si>
  <si>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</si>
  <si>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</si>
  <si>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</si>
  <si>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</si>
  <si>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</si>
  <si>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</si>
  <si>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</si>
  <si>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</si>
  <si>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</si>
  <si>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</si>
  <si>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</si>
  <si>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</si>
  <si>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</si>
  <si>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</si>
  <si>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</si>
  <si>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</si>
  <si>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</si>
  <si>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</si>
  <si>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</si>
  <si>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</si>
  <si>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</si>
  <si>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</si>
  <si>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</si>
  <si>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</si>
  <si>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</si>
  <si>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</si>
  <si>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</si>
  <si>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</si>
  <si>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</si>
  <si>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</si>
  <si>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</si>
  <si>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</si>
  <si>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</si>
  <si>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</si>
  <si>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</si>
  <si>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</si>
  <si>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</si>
  <si>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</si>
  <si>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</si>
  <si>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</si>
  <si>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</si>
  <si>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</si>
  <si>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</si>
  <si>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</si>
  <si>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</si>
  <si>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</si>
  <si>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</si>
  <si>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</si>
  <si>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</si>
  <si>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</si>
  <si>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</si>
  <si>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</si>
  <si>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</si>
  <si>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</si>
  <si>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</si>
  <si>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</si>
  <si>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</si>
  <si>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</si>
  <si>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</si>
  <si>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</si>
  <si>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</si>
  <si>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</si>
  <si>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</si>
  <si>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</si>
  <si>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</si>
  <si>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</si>
  <si>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</si>
  <si>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</si>
  <si>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</si>
  <si>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</si>
  <si>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</si>
  <si>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</si>
  <si>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</si>
  <si>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</si>
  <si>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</si>
  <si>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</si>
  <si>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</si>
  <si>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</si>
  <si>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</si>
  <si>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</si>
  <si>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</si>
  <si>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</si>
  <si>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</si>
  <si>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</si>
  <si>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</si>
  <si>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</si>
  <si>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</si>
  <si>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</si>
  <si>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</si>
  <si>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</si>
  <si>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</si>
  <si>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</si>
  <si>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</si>
  <si>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</si>
  <si>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</si>
  <si>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</si>
  <si>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</si>
  <si>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</si>
  <si>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</si>
  <si>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</si>
  <si>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</si>
  <si>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</si>
  <si>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</si>
  <si>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</si>
  <si>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</si>
  <si>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</si>
  <si>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</si>
  <si>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</si>
  <si>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</si>
  <si>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</si>
  <si>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</si>
  <si>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</si>
  <si>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</si>
  <si>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</si>
  <si>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</si>
  <si>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</si>
  <si>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</si>
  <si>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</si>
  <si>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</si>
  <si>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</si>
  <si>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</si>
  <si>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</si>
  <si>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</si>
  <si>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</si>
  <si>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</si>
  <si>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</si>
  <si>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</si>
  <si>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</si>
  <si>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</si>
  <si>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</si>
  <si>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</si>
  <si>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</si>
  <si>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</si>
  <si>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</si>
  <si>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</si>
  <si>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</si>
  <si>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</si>
  <si>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</si>
  <si>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</si>
  <si>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</si>
  <si>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</si>
  <si>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</si>
  <si>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</si>
  <si>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</si>
  <si>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</si>
  <si>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</si>
  <si>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</si>
  <si>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</si>
  <si>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</si>
  <si>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</si>
  <si>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</si>
  <si>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</si>
  <si>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</si>
  <si>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</si>
  <si>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</si>
  <si>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</si>
  <si>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</si>
  <si>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</si>
  <si>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</si>
  <si>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</si>
  <si>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</si>
  <si>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</si>
  <si>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</si>
  <si>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</si>
  <si>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</si>
  <si>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</si>
  <si>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</si>
  <si>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</si>
  <si>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</si>
  <si>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</si>
  <si>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</si>
  <si>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</si>
  <si>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</si>
  <si>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</si>
  <si>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</si>
  <si>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</si>
  <si>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</si>
  <si>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</si>
  <si>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</si>
  <si>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</si>
  <si>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</si>
  <si>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</si>
  <si>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</si>
  <si>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</si>
  <si>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</si>
  <si>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</si>
  <si>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</si>
  <si>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</si>
  <si>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</si>
  <si>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</si>
  <si>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</si>
  <si>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</si>
  <si>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</si>
  <si>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</si>
  <si>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</si>
  <si>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</si>
  <si>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</si>
  <si>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</si>
  <si>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</si>
  <si>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</si>
  <si>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</si>
  <si>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</si>
  <si>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</si>
  <si>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</si>
  <si>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</si>
  <si>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</si>
  <si>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</si>
  <si>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</si>
  <si>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</si>
  <si>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</si>
  <si>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</si>
  <si>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</si>
  <si>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</si>
  <si>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</si>
  <si>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</si>
  <si>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</si>
  <si>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</si>
  <si>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</si>
  <si>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</si>
  <si>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</si>
  <si>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</si>
  <si>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</si>
  <si>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</si>
  <si>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</si>
  <si>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</si>
  <si>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</si>
  <si>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</si>
  <si>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</si>
  <si>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</si>
  <si>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</si>
  <si>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</si>
  <si>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</si>
  <si>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</si>
  <si>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</si>
  <si>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</si>
  <si>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</si>
  <si>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</si>
  <si>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</si>
  <si>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</si>
  <si>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</si>
  <si>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</si>
  <si>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</si>
  <si>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</si>
  <si>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</si>
  <si>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</si>
  <si>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</si>
  <si>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</si>
  <si>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</si>
  <si>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</si>
  <si>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</si>
  <si>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</si>
  <si>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</si>
  <si>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</si>
  <si>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</si>
  <si>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</si>
  <si>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</si>
  <si>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</si>
  <si>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</si>
  <si>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</si>
  <si>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</si>
  <si>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</si>
  <si>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</si>
  <si>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</si>
  <si>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</si>
  <si>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</si>
  <si>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</si>
  <si>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</si>
  <si>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</si>
  <si>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</si>
  <si>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</si>
  <si>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</si>
  <si>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</si>
  <si>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</si>
  <si>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</si>
  <si>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</si>
  <si>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</si>
  <si>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</si>
  <si>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</si>
  <si>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</si>
  <si>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</si>
  <si>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</si>
  <si>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</si>
  <si>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</si>
  <si>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</si>
  <si>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</si>
  <si>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</si>
  <si>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</si>
  <si>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</si>
  <si>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</si>
  <si>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</si>
  <si>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</si>
  <si>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</si>
  <si>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</si>
  <si>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</si>
  <si>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</si>
  <si>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</si>
  <si>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</si>
  <si>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</si>
  <si>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</si>
  <si>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</si>
  <si>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</si>
  <si>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</si>
  <si>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</si>
  <si>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</si>
  <si>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</si>
  <si>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</si>
  <si>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</si>
  <si>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</si>
  <si>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</si>
  <si>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</si>
  <si>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</si>
  <si>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</si>
  <si>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</si>
  <si>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</si>
  <si>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</si>
  <si>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</si>
  <si>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</si>
  <si>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</si>
  <si>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</si>
  <si>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</si>
  <si>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</si>
  <si>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</si>
  <si>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</si>
  <si>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</si>
  <si>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</si>
  <si>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</si>
  <si>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</si>
  <si>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</si>
  <si>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</si>
  <si>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</si>
  <si>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</si>
  <si>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</si>
  <si>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</si>
  <si>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</si>
  <si>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</si>
  <si>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</si>
  <si>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</si>
  <si>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</si>
  <si>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</si>
  <si>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</si>
  <si>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</si>
  <si>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</si>
  <si>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</si>
  <si>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</si>
  <si>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</si>
  <si>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</si>
  <si>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</si>
  <si>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</si>
  <si>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</si>
  <si>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</si>
  <si>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</si>
  <si>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</si>
  <si>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</si>
  <si>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</si>
  <si>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</si>
  <si>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</si>
  <si>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</si>
  <si>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</si>
  <si>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</si>
  <si>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</si>
  <si>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</si>
  <si>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</si>
  <si>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</si>
  <si>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</si>
  <si>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</si>
  <si>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</si>
  <si>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</si>
  <si>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</si>
  <si>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</si>
  <si>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</si>
  <si>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</si>
  <si>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</si>
  <si>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</si>
  <si>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</si>
  <si>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</si>
  <si>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</si>
  <si>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</si>
  <si>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</si>
  <si>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</si>
  <si>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</si>
  <si>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</si>
  <si>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</si>
  <si>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</si>
  <si>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</si>
  <si>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</si>
  <si>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</si>
  <si>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</si>
  <si>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</si>
  <si>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</si>
  <si>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</si>
  <si>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</si>
  <si>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</si>
  <si>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</si>
  <si>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</si>
  <si>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</si>
  <si>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</si>
  <si>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</si>
  <si>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</si>
  <si>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</si>
  <si>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</si>
  <si>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</si>
  <si>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</si>
  <si>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</si>
  <si>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</si>
  <si>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</si>
  <si>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</si>
  <si>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</si>
  <si>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</si>
  <si>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</si>
  <si>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</si>
  <si>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</si>
  <si>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</si>
  <si>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</si>
  <si>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</si>
  <si>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</si>
  <si>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</si>
  <si>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</si>
  <si>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</si>
  <si>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</si>
  <si>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</si>
  <si>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</si>
  <si>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</si>
  <si>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</si>
  <si>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</si>
  <si>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</si>
  <si>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</si>
  <si>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</si>
  <si>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</si>
  <si>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</si>
  <si>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</si>
  <si>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</si>
  <si>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</si>
  <si>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</si>
  <si>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</si>
  <si>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</si>
  <si>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</si>
  <si>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</si>
  <si>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</si>
  <si>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</si>
  <si>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</si>
  <si>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</si>
  <si>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</si>
  <si>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</si>
  <si>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</si>
  <si>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</si>
  <si>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</si>
  <si>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</si>
  <si>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</si>
  <si>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</si>
  <si>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</si>
  <si>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</si>
  <si>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</si>
  <si>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</si>
  <si>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</si>
  <si>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</si>
  <si>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</si>
  <si>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</si>
  <si>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</si>
  <si>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</si>
  <si>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</si>
  <si>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</si>
  <si>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</si>
  <si>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</si>
  <si>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</si>
  <si>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</si>
  <si>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</si>
  <si>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</si>
  <si>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</si>
  <si>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</si>
  <si>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</si>
  <si>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</si>
  <si>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</si>
  <si>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</si>
  <si>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</si>
  <si>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</si>
  <si>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</si>
  <si>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</si>
  <si>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</si>
  <si>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</si>
  <si>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</si>
  <si>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</si>
  <si>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</si>
  <si>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</si>
  <si>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</si>
  <si>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</si>
  <si>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</si>
  <si>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</si>
  <si>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</si>
  <si>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</si>
  <si>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</si>
  <si>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</si>
  <si>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</si>
  <si>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</si>
  <si>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</si>
  <si>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</si>
  <si>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</si>
  <si>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</si>
  <si>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</si>
  <si>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</si>
  <si>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</si>
  <si>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</si>
  <si>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</si>
  <si>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</si>
  <si>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</si>
  <si>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</si>
  <si>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</si>
  <si>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</si>
  <si>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</si>
  <si>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</si>
  <si>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</si>
  <si>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</si>
  <si>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</si>
  <si>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</si>
  <si>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</si>
  <si>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</si>
  <si>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</si>
  <si>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</si>
  <si>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</si>
  <si>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</si>
  <si>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</si>
  <si>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</si>
  <si>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</si>
  <si>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</si>
  <si>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</si>
  <si>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</si>
  <si>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</si>
  <si>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</si>
  <si>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</si>
  <si>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</si>
  <si>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</si>
  <si>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</si>
  <si>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</si>
  <si>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</si>
  <si>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</si>
  <si>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</si>
  <si>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</si>
  <si>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</si>
  <si>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</si>
  <si>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</si>
  <si>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</si>
  <si>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</si>
  <si>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</si>
  <si>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</si>
  <si>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</si>
  <si>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</si>
  <si>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</si>
  <si>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</si>
  <si>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</si>
  <si>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</si>
  <si>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</si>
  <si>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</si>
  <si>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</si>
  <si>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</si>
  <si>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</si>
  <si>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</si>
  <si>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</si>
  <si>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</si>
  <si>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</si>
  <si>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</si>
  <si>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</si>
  <si>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</si>
  <si>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</si>
  <si>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</si>
  <si>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</si>
  <si>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</si>
  <si>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</si>
  <si>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</si>
  <si>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</si>
  <si>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</si>
  <si>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</si>
  <si>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</si>
  <si>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</si>
  <si>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</si>
  <si>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</si>
  <si>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</si>
  <si>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</si>
  <si>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</si>
  <si>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</si>
  <si>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</si>
  <si>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</si>
  <si>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</si>
  <si>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</si>
  <si>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</si>
  <si>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</si>
  <si>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</si>
  <si>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</si>
  <si>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</si>
  <si>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</si>
  <si>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</si>
  <si>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</si>
  <si>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</si>
  <si>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</si>
  <si>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</si>
  <si>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</si>
  <si>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</si>
  <si>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</si>
  <si>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</si>
  <si>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</si>
  <si>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</si>
  <si>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</si>
  <si>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</si>
  <si>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</si>
  <si>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</si>
  <si>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</si>
  <si>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</si>
  <si>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</si>
  <si>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</si>
  <si>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</si>
  <si>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</si>
  <si>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</si>
  <si>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</si>
  <si>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</si>
  <si>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</si>
  <si>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</si>
  <si>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</si>
  <si>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</si>
  <si>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</si>
  <si>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</si>
  <si>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</si>
  <si>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</si>
  <si>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</si>
  <si>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</si>
  <si>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</si>
  <si>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</si>
  <si>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</si>
  <si>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</si>
  <si>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</si>
  <si>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</si>
  <si>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</si>
  <si>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</si>
  <si>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</si>
  <si>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</si>
  <si>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</si>
  <si>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</si>
  <si>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</si>
  <si>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</si>
  <si>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</si>
  <si>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</si>
  <si>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</si>
  <si>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</si>
  <si>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</si>
  <si>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</si>
  <si>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</si>
  <si>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</si>
  <si>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</si>
  <si>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</si>
  <si>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</si>
  <si>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</si>
  <si>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</si>
  <si>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</si>
  <si>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</si>
  <si>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</si>
  <si>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</si>
  <si>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</si>
  <si>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</si>
  <si>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</si>
  <si>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</si>
  <si>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</si>
  <si>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</si>
  <si>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</si>
  <si>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</si>
  <si>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</si>
  <si>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</si>
  <si>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</si>
  <si>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</si>
  <si>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</si>
  <si>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</si>
  <si>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</si>
  <si>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</si>
  <si>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</si>
  <si>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</si>
  <si>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</si>
  <si>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</si>
  <si>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</si>
  <si>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</si>
  <si>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</si>
  <si>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</si>
  <si>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</si>
  <si>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</si>
  <si>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</si>
  <si>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</si>
  <si>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</si>
  <si>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</si>
  <si>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</si>
  <si>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</si>
  <si>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</si>
  <si>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</si>
  <si>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</si>
  <si>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</si>
  <si>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</si>
  <si>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</si>
  <si>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</si>
  <si>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</si>
  <si>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</si>
  <si>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</si>
  <si>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</si>
  <si>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</si>
  <si>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</si>
  <si>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</si>
  <si>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</si>
  <si>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</si>
  <si>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</si>
  <si>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</si>
  <si>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</si>
  <si>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</si>
  <si>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</si>
  <si>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</si>
  <si>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</si>
  <si>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</si>
  <si>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</si>
  <si>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</si>
  <si>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</si>
  <si>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</si>
  <si>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</si>
  <si>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</si>
  <si>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</si>
  <si>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</si>
  <si>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</si>
  <si>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</si>
  <si>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</si>
  <si>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</si>
  <si>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</si>
  <si>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</si>
  <si>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</si>
  <si>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</si>
  <si>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</si>
  <si>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</si>
  <si>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</si>
  <si>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</si>
  <si>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</si>
  <si>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</si>
  <si>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</si>
  <si>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</si>
  <si>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</si>
  <si>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</si>
  <si>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</si>
  <si>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</si>
  <si>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</si>
  <si>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</si>
  <si>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</si>
  <si>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</si>
  <si>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</si>
  <si>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</si>
  <si>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</si>
  <si>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</si>
  <si>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</si>
  <si>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</si>
  <si>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</si>
  <si>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</si>
  <si>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</si>
  <si>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</si>
  <si>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</si>
  <si>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</si>
  <si>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</si>
  <si>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</si>
  <si>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</si>
  <si>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</si>
  <si>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</si>
  <si>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</si>
  <si>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</si>
  <si>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</si>
  <si>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</si>
  <si>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</si>
  <si>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</si>
  <si>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</si>
  <si>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</si>
  <si>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</si>
  <si>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</si>
  <si>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</si>
  <si>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</si>
  <si>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</si>
  <si>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</si>
  <si>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</si>
  <si>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</si>
  <si>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</si>
  <si>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</si>
  <si>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</si>
  <si>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</si>
  <si>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</si>
  <si>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</si>
  <si>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</si>
  <si>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</si>
  <si>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</si>
  <si>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</si>
  <si>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</si>
  <si>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</si>
  <si>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</si>
  <si>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</si>
  <si>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</si>
  <si>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</si>
  <si>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</si>
  <si>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</si>
  <si>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</si>
  <si>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</si>
  <si>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</si>
  <si>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</si>
  <si>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</si>
  <si>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</si>
  <si>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</si>
  <si>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</si>
  <si>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</si>
  <si>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</si>
  <si>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</si>
  <si>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</si>
  <si>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</si>
  <si>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</si>
  <si>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</si>
  <si>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</si>
  <si>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</si>
  <si>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</si>
  <si>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</si>
  <si>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</si>
  <si>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</si>
  <si>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</si>
  <si>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</si>
  <si>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</si>
  <si>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</si>
  <si>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</si>
  <si>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</si>
  <si>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</si>
  <si>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</si>
  <si>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</si>
  <si>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</si>
  <si>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</si>
  <si>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</si>
  <si>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</si>
  <si>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</si>
  <si>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</si>
  <si>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</si>
  <si>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</si>
  <si>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</si>
  <si>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</si>
  <si>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</si>
  <si>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</si>
  <si>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</si>
  <si>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</si>
  <si>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</si>
  <si>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</si>
  <si>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</si>
  <si>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</si>
  <si>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</si>
  <si>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</si>
  <si>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</si>
  <si>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</si>
  <si>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</si>
  <si>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</si>
  <si>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</si>
  <si>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</si>
  <si>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</si>
  <si>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</si>
  <si>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</si>
  <si>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</si>
  <si>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</si>
  <si>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</si>
  <si>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</si>
  <si>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</si>
  <si>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</si>
  <si>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</si>
  <si>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</si>
  <si>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</si>
  <si>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</si>
  <si>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</si>
  <si>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</si>
  <si>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</si>
  <si>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</si>
  <si>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</si>
  <si>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</si>
  <si>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</si>
  <si>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</si>
  <si>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</si>
  <si>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</si>
  <si>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</si>
  <si>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</si>
  <si>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</si>
  <si>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</si>
  <si>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</si>
  <si>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</si>
  <si>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</si>
  <si>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</si>
  <si>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</si>
  <si>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</si>
  <si>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</si>
  <si>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</si>
  <si>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</si>
  <si>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</si>
  <si>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</si>
  <si>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</si>
  <si>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</si>
  <si>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</si>
  <si>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</si>
  <si>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</si>
  <si>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</si>
  <si>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</si>
  <si>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</si>
  <si>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</si>
  <si>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</si>
  <si>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</si>
  <si>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</si>
  <si>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</si>
  <si>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</si>
  <si>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</si>
  <si>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</si>
  <si>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</si>
  <si>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</si>
  <si>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</si>
  <si>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</si>
  <si>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</si>
  <si>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</si>
  <si>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</si>
  <si>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</si>
  <si>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</si>
  <si>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</si>
  <si>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</si>
  <si>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</si>
  <si>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</si>
  <si>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</si>
  <si>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</si>
  <si>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</si>
  <si>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</si>
  <si>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</si>
  <si>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</si>
  <si>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</si>
  <si>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</si>
  <si>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</si>
  <si>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</si>
  <si>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</si>
  <si>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</si>
  <si>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</si>
  <si>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</si>
  <si>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</si>
  <si>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</si>
  <si>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</si>
  <si>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</si>
  <si>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</si>
  <si>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</si>
  <si>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</si>
  <si>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</si>
  <si>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</si>
  <si>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</si>
  <si>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</si>
  <si>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</si>
  <si>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</si>
  <si>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</si>
  <si>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</si>
  <si>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</si>
  <si>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</si>
  <si>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</si>
  <si>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</si>
  <si>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</si>
  <si>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</si>
  <si>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</si>
  <si>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</si>
  <si>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</si>
  <si>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</si>
  <si>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</si>
  <si>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</si>
  <si>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</si>
  <si>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</si>
  <si>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</si>
  <si>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</si>
  <si>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</si>
  <si>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</si>
  <si>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</si>
  <si>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</si>
  <si>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</si>
  <si>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</si>
  <si>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</si>
  <si>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</si>
  <si>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</si>
  <si>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</si>
  <si>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</si>
  <si>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</si>
  <si>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</si>
  <si>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</si>
  <si>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</si>
  <si>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</si>
  <si>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</si>
  <si>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</si>
  <si>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</si>
  <si>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</si>
  <si>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</si>
  <si>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</si>
  <si>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</si>
  <si>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</si>
  <si>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</si>
  <si>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</si>
  <si>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</si>
  <si>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</si>
  <si>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</si>
  <si>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</si>
  <si>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</si>
  <si>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</si>
  <si>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</si>
  <si>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</si>
  <si>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</si>
  <si>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</si>
  <si>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</si>
  <si>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</si>
  <si>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</si>
  <si>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</si>
  <si>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</si>
  <si>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</si>
  <si>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</si>
  <si>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</si>
  <si>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</si>
  <si>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</si>
  <si>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</si>
  <si>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</si>
  <si>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</si>
  <si>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</si>
  <si>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</si>
  <si>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</si>
  <si>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</si>
  <si>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</si>
  <si>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</si>
  <si>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</si>
  <si>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</si>
  <si>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</si>
  <si>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</si>
  <si>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</si>
  <si>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</si>
  <si>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</si>
  <si>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</si>
  <si>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</si>
  <si>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</si>
  <si>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</si>
  <si>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</si>
  <si>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</si>
  <si>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</si>
  <si>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</si>
  <si>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</si>
  <si>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</si>
  <si>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</si>
  <si>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</si>
  <si>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</si>
  <si>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</si>
  <si>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</si>
  <si>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</si>
  <si>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</si>
  <si>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</si>
  <si>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</si>
  <si>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</si>
  <si>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</si>
  <si>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</si>
  <si>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</si>
  <si>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</si>
  <si>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</si>
  <si>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</si>
  <si>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</si>
  <si>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</si>
  <si>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</si>
  <si>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</si>
  <si>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</si>
  <si>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</si>
  <si>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</si>
  <si>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</si>
  <si>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</si>
  <si>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</si>
  <si>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</si>
  <si>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</si>
  <si>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</si>
  <si>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</si>
  <si>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</si>
  <si>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</si>
  <si>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</si>
  <si>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</si>
  <si>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</si>
  <si>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</si>
  <si>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</si>
  <si>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</si>
  <si>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</si>
  <si>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</si>
  <si>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</si>
  <si>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</si>
  <si>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</si>
  <si>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</si>
  <si>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</si>
  <si>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</si>
  <si>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</si>
  <si>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</si>
  <si>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</si>
  <si>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</si>
  <si>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</si>
  <si>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</si>
  <si>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</si>
  <si>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</si>
  <si>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</si>
  <si>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</si>
  <si>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</si>
  <si>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</si>
  <si>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</si>
  <si>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</si>
  <si>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</si>
  <si>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</si>
  <si>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</si>
  <si>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</si>
  <si>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</si>
  <si>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</si>
  <si>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</si>
  <si>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</si>
  <si>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</si>
  <si>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</si>
  <si>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</si>
  <si>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</si>
  <si>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</si>
  <si>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</si>
  <si>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</si>
  <si>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</si>
  <si>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</si>
  <si>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</si>
  <si>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</si>
  <si>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</si>
  <si>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</si>
  <si>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</si>
  <si>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</si>
  <si>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</si>
  <si>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</si>
  <si>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</si>
  <si>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</si>
  <si>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</si>
  <si>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</si>
  <si>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</si>
  <si>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</si>
  <si>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</si>
  <si>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</si>
  <si>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</si>
  <si>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</si>
  <si>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</si>
  <si>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</si>
  <si>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</si>
  <si>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</si>
  <si>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</si>
  <si>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</si>
  <si>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</si>
  <si>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</si>
  <si>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</si>
  <si>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</si>
  <si>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</si>
  <si>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</si>
  <si>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</si>
  <si>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</si>
  <si>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</si>
  <si>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</si>
  <si>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</si>
  <si>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</si>
  <si>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</si>
  <si>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</si>
  <si>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</si>
  <si>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</si>
  <si>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</si>
  <si>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</si>
  <si>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</si>
  <si>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</si>
  <si>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</si>
  <si>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</si>
  <si>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</si>
  <si>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</si>
  <si>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</si>
  <si>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</si>
  <si>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</si>
  <si>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</si>
  <si>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</si>
  <si>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</si>
  <si>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</si>
  <si>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</si>
  <si>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</si>
  <si>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</si>
  <si>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</si>
  <si>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</si>
  <si>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</si>
  <si>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</si>
  <si>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</si>
  <si>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</si>
  <si>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</si>
  <si>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</si>
  <si>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</si>
  <si>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</si>
  <si>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</si>
  <si>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</si>
  <si>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</si>
  <si>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</si>
  <si>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</si>
  <si>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</si>
  <si>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</si>
  <si>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</si>
  <si>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</si>
  <si>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</si>
  <si>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</si>
  <si>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</si>
  <si>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</si>
  <si>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</si>
  <si>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</si>
  <si>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</si>
  <si>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</si>
  <si>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</si>
  <si>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</si>
  <si>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</si>
  <si>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</si>
  <si>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</si>
  <si>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</si>
  <si>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</si>
  <si>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</si>
  <si>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</si>
  <si>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</si>
  <si>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</si>
  <si>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</si>
  <si>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</si>
  <si>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</si>
  <si>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</si>
  <si>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</si>
  <si>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</si>
  <si>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</si>
  <si>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</si>
  <si>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</si>
  <si>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</si>
  <si>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</si>
  <si>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</si>
  <si>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</si>
  <si>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</si>
  <si>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</si>
  <si>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</si>
  <si>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</si>
  <si>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</si>
  <si>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</si>
  <si>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</si>
  <si>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</si>
  <si>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</si>
  <si>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</si>
  <si>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</si>
  <si>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</si>
  <si>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</si>
  <si>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</si>
  <si>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</si>
  <si>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</si>
  <si>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</si>
  <si>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</si>
  <si>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</si>
  <si>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</si>
  <si>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</si>
  <si>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</si>
  <si>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</si>
  <si>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</si>
  <si>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</si>
  <si>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</si>
  <si>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</si>
  <si>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</si>
  <si>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</si>
  <si>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</si>
  <si>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</si>
  <si>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</si>
  <si>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</si>
  <si>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</si>
  <si>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</si>
  <si>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</si>
  <si>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</si>
  <si>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</si>
  <si>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</si>
  <si>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</si>
  <si>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</si>
  <si>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</si>
  <si>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</si>
  <si>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</si>
  <si>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</si>
  <si>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</si>
  <si>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</si>
  <si>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</si>
  <si>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</si>
  <si>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</si>
  <si>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</si>
  <si>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</si>
  <si>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</si>
  <si>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</si>
  <si>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</si>
  <si>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</si>
  <si>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</si>
  <si>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</si>
  <si>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</si>
  <si>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</si>
  <si>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</si>
  <si>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</si>
  <si>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</si>
  <si>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</si>
  <si>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</si>
  <si>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</si>
  <si>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</si>
  <si>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</si>
  <si>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</si>
  <si>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</si>
  <si>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</si>
  <si>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</si>
  <si>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</si>
  <si>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</si>
  <si>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</si>
  <si>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</si>
  <si>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</si>
  <si>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</si>
  <si>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</si>
  <si>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</si>
  <si>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</si>
  <si>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</si>
  <si>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</si>
  <si>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</si>
  <si>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</si>
  <si>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</si>
  <si>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</si>
  <si>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</si>
  <si>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</si>
  <si>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</si>
  <si>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</si>
  <si>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</si>
  <si>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</si>
  <si>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</si>
  <si>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</si>
  <si>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</si>
  <si>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</si>
  <si>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</si>
  <si>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</si>
  <si>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</si>
  <si>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</si>
  <si>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</si>
  <si>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</si>
  <si>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</si>
  <si>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</si>
  <si>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</si>
  <si>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</si>
  <si>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</si>
  <si>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</si>
  <si>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</si>
  <si>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</si>
  <si>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</si>
  <si>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</si>
  <si>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</si>
  <si>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</si>
  <si>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</si>
  <si>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</si>
  <si>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</si>
  <si>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</si>
  <si>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</si>
  <si>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</si>
  <si>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</si>
  <si>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</si>
  <si>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</si>
  <si>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</si>
  <si>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</si>
  <si>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</si>
  <si>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</si>
  <si>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</si>
  <si>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</si>
  <si>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</si>
  <si>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</si>
  <si>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</si>
  <si>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</si>
  <si>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</si>
  <si>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</si>
  <si>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</si>
  <si>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</si>
  <si>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</si>
  <si>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</si>
  <si>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</si>
  <si>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</si>
  <si>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</si>
  <si>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</si>
  <si>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</si>
  <si>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</si>
  <si>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</si>
  <si>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</si>
  <si>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</si>
  <si>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</si>
  <si>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</si>
  <si>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</si>
  <si>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</si>
  <si>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</si>
  <si>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</si>
  <si>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</si>
  <si>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</si>
  <si>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</si>
  <si>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</si>
  <si>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</si>
  <si>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</si>
  <si>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</si>
  <si>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</si>
  <si>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</si>
  <si>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</si>
  <si>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</si>
  <si>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</si>
  <si>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</si>
  <si>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</si>
  <si>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</si>
  <si>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</si>
  <si>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</si>
  <si>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</si>
  <si>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</si>
  <si>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</si>
  <si>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</si>
  <si>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</si>
  <si>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</si>
  <si>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</si>
  <si>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</si>
  <si>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</si>
  <si>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</si>
  <si>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</si>
  <si>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</si>
  <si>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</si>
  <si>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</si>
  <si>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</si>
  <si>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</si>
  <si>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</si>
  <si>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</si>
  <si>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</si>
  <si>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</si>
  <si>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</si>
  <si>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</si>
  <si>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</si>
  <si>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</si>
  <si>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</si>
  <si>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</si>
  <si>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</si>
  <si>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</si>
  <si>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</si>
  <si>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</si>
  <si>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</si>
  <si>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</si>
  <si>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</si>
  <si>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</si>
  <si>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</si>
  <si>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</si>
  <si>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</si>
  <si>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</si>
  <si>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</si>
  <si>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</si>
  <si>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</si>
  <si>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</si>
  <si>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</si>
  <si>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</si>
  <si>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</si>
  <si>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</si>
  <si>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</si>
  <si>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</si>
  <si>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</si>
  <si>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</si>
  <si>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</si>
  <si>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</si>
  <si>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</si>
  <si>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</si>
  <si>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</si>
  <si>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</si>
  <si>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</si>
  <si>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</si>
  <si>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</si>
  <si>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</si>
  <si>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</si>
  <si>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</si>
  <si>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</si>
  <si>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</si>
  <si>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</si>
  <si>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</si>
  <si>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</si>
  <si>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</si>
  <si>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</si>
  <si>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</si>
  <si>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</si>
  <si>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</si>
  <si>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</si>
  <si>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</si>
  <si>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</si>
  <si>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</si>
  <si>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</si>
  <si>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</si>
  <si>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</si>
  <si>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</si>
  <si>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</si>
  <si>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</si>
  <si>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</si>
  <si>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</si>
  <si>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</si>
  <si>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</si>
  <si>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</si>
  <si>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</si>
  <si>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</si>
  <si>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</si>
  <si>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</si>
  <si>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</si>
  <si>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</si>
  <si>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</si>
  <si>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</si>
  <si>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</si>
  <si>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</si>
  <si>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</si>
  <si>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</si>
  <si>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</si>
  <si>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</si>
  <si>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</si>
  <si>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</si>
  <si>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</si>
  <si>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</si>
  <si>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</si>
  <si>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</si>
  <si>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</si>
  <si>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</si>
  <si>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</si>
  <si>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</si>
  <si>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</si>
  <si>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</si>
  <si>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</si>
  <si>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</si>
  <si>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</si>
  <si>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</si>
  <si>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</si>
  <si>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</si>
  <si>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</si>
  <si>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</si>
  <si>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</si>
  <si>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</si>
  <si>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</si>
  <si>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</si>
  <si>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</si>
  <si>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</si>
  <si>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</si>
  <si>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</si>
  <si>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</si>
  <si>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</si>
  <si>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</si>
  <si>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</si>
  <si>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</si>
  <si>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</si>
  <si>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</si>
  <si>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</si>
  <si>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</si>
  <si>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</si>
  <si>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</si>
  <si>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</si>
  <si>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</si>
  <si>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</si>
  <si>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</si>
  <si>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</si>
  <si>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</si>
  <si>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</si>
  <si>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</si>
  <si>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</si>
  <si>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</si>
  <si>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</si>
  <si>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</si>
  <si>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</si>
  <si>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</si>
  <si>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</si>
  <si>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</si>
  <si>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</si>
  <si>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</si>
  <si>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</si>
  <si>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</si>
  <si>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</si>
  <si>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</si>
  <si>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</si>
  <si>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</si>
  <si>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</si>
  <si>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</si>
  <si>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</si>
  <si>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</si>
  <si>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</si>
  <si>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</si>
  <si>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</si>
  <si>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</si>
  <si>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</si>
  <si>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</si>
  <si>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</si>
  <si>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</si>
  <si>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</si>
  <si>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</si>
  <si>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</si>
  <si>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</si>
  <si>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</si>
  <si>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</si>
  <si>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</si>
  <si>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</si>
  <si>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</si>
  <si>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</si>
  <si>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</si>
  <si>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</si>
  <si>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</si>
  <si>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</si>
  <si>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</si>
  <si>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</si>
  <si>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</si>
  <si>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</si>
  <si>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</si>
  <si>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</si>
  <si>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</si>
  <si>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</si>
  <si>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</si>
  <si>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</si>
  <si>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</si>
  <si>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</si>
  <si>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</si>
  <si>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</si>
  <si>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</si>
  <si>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</si>
  <si>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</si>
  <si>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</si>
  <si>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</si>
  <si>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</si>
  <si>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</si>
  <si>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</si>
  <si>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</si>
  <si>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</si>
  <si>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</si>
  <si>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</si>
  <si>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</si>
  <si>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</si>
  <si>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</si>
  <si>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</si>
  <si>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</si>
  <si>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</si>
  <si>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</si>
  <si>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</si>
  <si>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</si>
  <si>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</si>
  <si>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</si>
  <si>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</si>
  <si>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</si>
  <si>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</si>
  <si>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</si>
  <si>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</si>
  <si>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</si>
  <si>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</si>
  <si>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</si>
  <si>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</si>
  <si>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</si>
  <si>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</si>
  <si>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</si>
  <si>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</si>
  <si>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</si>
  <si>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</si>
  <si>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</si>
  <si>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</si>
  <si>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</si>
  <si>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</si>
  <si>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</si>
  <si>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</si>
  <si>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</si>
  <si>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</si>
  <si>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</si>
  <si>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</si>
  <si>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</si>
  <si>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</si>
  <si>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</si>
  <si>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</si>
  <si>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</si>
  <si>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</si>
  <si>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</si>
  <si>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</si>
  <si>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</si>
  <si>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</si>
  <si>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</si>
  <si>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</si>
  <si>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</si>
  <si>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</si>
  <si>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</si>
  <si>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</si>
  <si>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</si>
  <si>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</si>
  <si>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</si>
  <si>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</si>
  <si>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</si>
  <si>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</si>
  <si>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</si>
  <si>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</si>
  <si>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</si>
  <si>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</si>
  <si>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</si>
  <si>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</si>
  <si>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</si>
  <si>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</si>
  <si>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</si>
  <si>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</si>
  <si>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</si>
  <si>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</si>
  <si>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</si>
  <si>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</si>
  <si>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</si>
  <si>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</si>
  <si>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</si>
  <si>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</si>
  <si>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</si>
  <si>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</si>
  <si>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</si>
  <si>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</si>
  <si>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</si>
  <si>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</si>
  <si>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</si>
  <si>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</si>
  <si>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</si>
  <si>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</si>
  <si>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</si>
  <si>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</si>
  <si>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</si>
  <si>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</si>
  <si>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</si>
  <si>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</si>
  <si>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</si>
  <si>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</si>
  <si>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</si>
  <si>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</si>
  <si>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</si>
  <si>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</si>
  <si>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</si>
  <si>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</si>
  <si>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</si>
  <si>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</si>
  <si>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</si>
  <si>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</si>
  <si>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</si>
  <si>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</si>
  <si>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</si>
  <si>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</si>
  <si>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</si>
  <si>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</si>
  <si>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</si>
  <si>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</si>
  <si>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</si>
  <si>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</si>
  <si>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</si>
  <si>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</si>
  <si>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</si>
  <si>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</si>
  <si>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</si>
  <si>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</si>
  <si>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</si>
  <si>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</si>
  <si>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</si>
  <si>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</si>
  <si>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</si>
  <si>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</si>
  <si>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</si>
  <si>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</si>
  <si>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</si>
  <si>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</si>
  <si>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</si>
  <si>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</si>
  <si>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</si>
  <si>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</si>
  <si>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</si>
  <si>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</si>
  <si>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</si>
  <si>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</si>
  <si>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</si>
  <si>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</si>
  <si>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</si>
  <si>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</si>
  <si>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</si>
  <si>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</si>
  <si>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</si>
  <si>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</si>
  <si>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</si>
  <si>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</si>
  <si>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</si>
  <si>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</si>
  <si>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</si>
  <si>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</si>
  <si>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</si>
  <si>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</si>
  <si>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</si>
  <si>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</si>
  <si>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</si>
  <si>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</si>
  <si>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</si>
  <si>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</si>
  <si>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</si>
  <si>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</si>
  <si>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</si>
  <si>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</si>
  <si>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</si>
  <si>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</si>
  <si>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</si>
  <si>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</si>
  <si>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</si>
  <si>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</si>
  <si>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</si>
  <si>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</si>
  <si>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</si>
  <si>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</si>
  <si>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</si>
  <si>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</si>
  <si>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</si>
  <si>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</si>
  <si>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</si>
  <si>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</si>
  <si>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</si>
  <si>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</si>
  <si>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</si>
  <si>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</si>
  <si>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</si>
  <si>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</si>
  <si>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</si>
  <si>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</si>
  <si>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</si>
  <si>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</si>
  <si>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</si>
  <si>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</si>
  <si>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</si>
  <si>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</si>
  <si>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</si>
  <si>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</si>
  <si>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</si>
  <si>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</si>
  <si>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</si>
  <si>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</si>
  <si>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</si>
  <si>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</si>
  <si>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</si>
  <si>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</si>
  <si>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</si>
  <si>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</si>
  <si>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</si>
  <si>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</si>
  <si>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</si>
  <si>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</si>
  <si>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</si>
  <si>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</si>
  <si>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</si>
  <si>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</si>
  <si>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</si>
  <si>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</si>
  <si>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</si>
  <si>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</si>
  <si>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</si>
  <si>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</si>
  <si>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</si>
  <si>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</si>
  <si>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</si>
  <si>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</si>
  <si>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</si>
  <si>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</si>
  <si>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</si>
  <si>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</si>
  <si>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</si>
  <si>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</si>
  <si>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</si>
  <si>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</si>
  <si>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</si>
  <si>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</si>
  <si>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</si>
  <si>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</si>
  <si>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</si>
  <si>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</si>
  <si>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</si>
  <si>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</si>
  <si>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</si>
  <si>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</si>
  <si>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</si>
  <si>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</si>
  <si>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</si>
  <si>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</si>
  <si>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</si>
  <si>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</si>
  <si>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</si>
  <si>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</si>
  <si>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</si>
  <si>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</si>
  <si>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</si>
  <si>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</si>
  <si>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</si>
  <si>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</si>
  <si>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</si>
  <si>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</si>
  <si>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</si>
  <si>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</si>
  <si>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</si>
  <si>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</si>
  <si>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</si>
  <si>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</si>
  <si>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</si>
  <si>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</si>
  <si>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</si>
  <si>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</si>
  <si>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</si>
  <si>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</si>
  <si>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</si>
  <si>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</si>
  <si>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</si>
  <si>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</si>
  <si>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</si>
  <si>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</si>
  <si>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</si>
  <si>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</si>
  <si>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</si>
  <si>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</si>
  <si>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</si>
  <si>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</si>
  <si>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</si>
  <si>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</si>
  <si>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</si>
  <si>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</si>
  <si>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</si>
  <si>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</si>
  <si>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</si>
  <si>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</si>
  <si>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</si>
  <si>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</si>
  <si>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</si>
  <si>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</si>
  <si>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</si>
  <si>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</si>
  <si>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</si>
  <si>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</si>
  <si>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</si>
  <si>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</si>
  <si>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</si>
  <si>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</si>
  <si>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</si>
  <si>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</si>
  <si>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</si>
  <si>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</si>
  <si>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</si>
  <si>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</si>
  <si>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</si>
  <si>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</si>
  <si>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</si>
  <si>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</si>
  <si>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</si>
  <si>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</si>
  <si>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</si>
  <si>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</si>
  <si>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</si>
  <si>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</si>
  <si>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</si>
  <si>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</si>
  <si>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</si>
  <si>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</si>
  <si>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</si>
  <si>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</si>
  <si>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</si>
  <si>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</si>
  <si>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</si>
  <si>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</si>
  <si>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</si>
  <si>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</si>
  <si>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</si>
  <si>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</si>
  <si>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</si>
  <si>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</si>
  <si>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</si>
  <si>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</si>
  <si>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</si>
  <si>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</si>
  <si>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</si>
  <si>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</si>
  <si>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</si>
  <si>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</si>
  <si>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</si>
  <si>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</si>
  <si>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</si>
  <si>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</si>
  <si>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</si>
  <si>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</si>
  <si>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</si>
  <si>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</si>
  <si>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</si>
  <si>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</si>
  <si>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</si>
  <si>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</si>
  <si>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</si>
  <si>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</si>
  <si>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</si>
  <si>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</si>
  <si>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</si>
  <si>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</si>
  <si>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</si>
  <si>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</si>
  <si>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</si>
  <si>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</si>
  <si>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</si>
  <si>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</si>
  <si>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</si>
  <si>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</si>
  <si>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</si>
  <si>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</si>
  <si>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</si>
  <si>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</si>
  <si>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</si>
  <si>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</si>
  <si>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</si>
  <si>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</si>
  <si>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</si>
  <si>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</si>
  <si>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</si>
  <si>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</si>
  <si>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</si>
  <si>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</si>
  <si>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</si>
  <si>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</si>
  <si>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</si>
  <si>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</si>
  <si>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</si>
  <si>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</si>
  <si>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</si>
  <si>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</si>
  <si>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</si>
  <si>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</si>
  <si>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</si>
  <si>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</si>
  <si>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</si>
  <si>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</si>
  <si>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</si>
  <si>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</si>
  <si>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</si>
  <si>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</si>
  <si>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</si>
  <si>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</si>
  <si>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</si>
  <si>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</si>
  <si>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</si>
  <si>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</si>
  <si>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</si>
  <si>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</si>
  <si>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</si>
  <si>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</si>
  <si>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</si>
  <si>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</si>
  <si>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</si>
  <si>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</si>
  <si>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</si>
  <si>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</si>
  <si>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</si>
  <si>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</si>
  <si>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</si>
  <si>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</si>
  <si>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</si>
  <si>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</si>
  <si>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</si>
  <si>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</si>
  <si>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</si>
  <si>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</si>
  <si>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</si>
  <si>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</si>
  <si>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</si>
  <si>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</si>
  <si>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</si>
  <si>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</si>
  <si>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</si>
  <si>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</si>
  <si>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</si>
  <si>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</si>
  <si>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</si>
  <si>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</si>
  <si>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</si>
  <si>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</si>
  <si>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</si>
  <si>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</si>
  <si>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</si>
  <si>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</si>
  <si>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</si>
  <si>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</si>
  <si>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</si>
  <si>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</si>
  <si>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</si>
  <si>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</si>
  <si>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</si>
  <si>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</si>
  <si>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</si>
  <si>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</si>
  <si>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</si>
  <si>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</si>
  <si>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</si>
  <si>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</si>
  <si>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</si>
  <si>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</si>
  <si>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</si>
  <si>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</si>
  <si>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</si>
  <si>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</si>
  <si>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</si>
  <si>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</si>
  <si>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</si>
  <si>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</si>
  <si>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</si>
  <si>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</si>
  <si>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</si>
  <si>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</si>
  <si>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</si>
  <si>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</si>
  <si>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</si>
  <si>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</si>
  <si>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</si>
  <si>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</si>
  <si>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</si>
  <si>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</si>
  <si>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</si>
  <si>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</si>
  <si>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</si>
  <si>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</si>
  <si>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</si>
  <si>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</si>
  <si>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</si>
  <si>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</si>
  <si>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</si>
  <si>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</si>
  <si>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</si>
  <si>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</si>
  <si>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</si>
  <si>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</si>
  <si>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</si>
  <si>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</si>
  <si>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</si>
  <si>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</si>
  <si>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</si>
  <si>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</si>
  <si>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</si>
  <si>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</si>
  <si>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</si>
  <si>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</si>
  <si>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</si>
  <si>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</si>
  <si>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</si>
  <si>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</si>
  <si>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</si>
  <si>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</si>
  <si>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</si>
  <si>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</si>
  <si>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</si>
  <si>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</si>
  <si>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</si>
  <si>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</si>
  <si>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</si>
  <si>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</si>
  <si>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</si>
  <si>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</si>
  <si>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</si>
  <si>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</si>
  <si>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</si>
  <si>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</si>
  <si>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</si>
  <si>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</si>
  <si>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</si>
  <si>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</si>
  <si>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</si>
  <si>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</si>
  <si>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</si>
  <si>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</si>
  <si>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</si>
  <si>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</si>
  <si>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</si>
  <si>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</si>
  <si>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</si>
  <si>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</si>
  <si>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</si>
  <si>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</si>
  <si>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</si>
  <si>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</si>
  <si>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</si>
  <si>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</si>
  <si>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</si>
  <si>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</si>
  <si>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</si>
  <si>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</si>
  <si>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</si>
  <si>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</si>
  <si>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</si>
  <si>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</si>
  <si>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</si>
  <si>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</si>
  <si>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</si>
  <si>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</si>
  <si>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</si>
  <si>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</si>
  <si>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</si>
  <si>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</si>
  <si>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</si>
  <si>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</si>
  <si>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</si>
  <si>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</si>
  <si>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</si>
  <si>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</si>
  <si>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</si>
  <si>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</si>
  <si>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</si>
  <si>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</si>
  <si>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</si>
  <si>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</si>
  <si>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</si>
  <si>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</si>
  <si>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</si>
  <si>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</si>
  <si>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</si>
  <si>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</si>
  <si>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</si>
  <si>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</si>
  <si>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</si>
  <si>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</si>
  <si>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</si>
  <si>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</si>
  <si>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</si>
  <si>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</si>
  <si>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</si>
  <si>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</si>
  <si>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</si>
  <si>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</si>
  <si>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</si>
  <si>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</si>
  <si>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</si>
  <si>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</si>
  <si>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</si>
  <si>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</si>
  <si>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</si>
  <si>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</si>
  <si>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</si>
  <si>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</si>
  <si>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</si>
  <si>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</si>
  <si>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</si>
  <si>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</si>
  <si>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</si>
  <si>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</si>
  <si>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</si>
  <si>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</si>
  <si>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</si>
  <si>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</si>
  <si>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</si>
  <si>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</si>
  <si>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</si>
  <si>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</si>
  <si>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</si>
  <si>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</si>
  <si>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</si>
  <si>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</si>
  <si>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</si>
  <si>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</si>
  <si>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</si>
  <si>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</si>
  <si>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</si>
  <si>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</si>
  <si>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</si>
  <si>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</si>
  <si>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</si>
  <si>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</si>
  <si>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</si>
  <si>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</si>
  <si>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</si>
  <si>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</si>
  <si>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</si>
  <si>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</si>
  <si>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</si>
  <si>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</si>
  <si>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</si>
  <si>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</si>
  <si>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</si>
  <si>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</si>
  <si>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</si>
  <si>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</si>
  <si>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</si>
  <si>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</si>
  <si>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</si>
  <si>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</si>
  <si>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</si>
  <si>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</si>
  <si>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</si>
  <si>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</si>
  <si>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</si>
  <si>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</si>
  <si>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</si>
  <si>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</si>
  <si>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</si>
  <si>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</si>
  <si>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</si>
  <si>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</si>
  <si>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</si>
  <si>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</si>
  <si>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</si>
  <si>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</si>
  <si>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</si>
  <si>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</si>
  <si>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</si>
  <si>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</si>
  <si>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</si>
  <si>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</si>
  <si>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</si>
  <si>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</si>
  <si>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</si>
  <si>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</si>
  <si>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</si>
  <si>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</si>
  <si>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</si>
  <si>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</si>
  <si>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</si>
  <si>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</si>
  <si>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</si>
  <si>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</si>
  <si>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</si>
  <si>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</si>
  <si>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</si>
  <si>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</si>
  <si>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</si>
  <si>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</si>
  <si>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</si>
  <si>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</si>
  <si>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</si>
  <si>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</si>
  <si>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</si>
  <si>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</si>
  <si>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</si>
  <si>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</si>
  <si>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</si>
  <si>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</si>
  <si>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</si>
  <si>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</si>
  <si>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</si>
  <si>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</si>
  <si>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</si>
  <si>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</si>
  <si>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</si>
  <si>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</si>
  <si>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</si>
  <si>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</si>
  <si>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</si>
  <si>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</si>
  <si>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</si>
  <si>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</si>
  <si>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</si>
  <si>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</si>
  <si>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</si>
  <si>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</si>
  <si>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</si>
  <si>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</si>
  <si>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</si>
  <si>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</si>
  <si>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</si>
  <si>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</si>
  <si>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</si>
  <si>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</si>
  <si>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</si>
  <si>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</si>
  <si>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</si>
  <si>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</si>
  <si>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</si>
  <si>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</si>
  <si>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</si>
  <si>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</si>
  <si>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</si>
  <si>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</si>
  <si>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</si>
  <si>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</si>
  <si>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</si>
  <si>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</si>
  <si>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</si>
  <si>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</si>
  <si>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</si>
  <si>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</si>
  <si>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</si>
  <si>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</si>
  <si>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</si>
  <si>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</si>
  <si>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</si>
  <si>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</si>
  <si>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</si>
  <si>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</si>
  <si>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</si>
  <si>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</si>
  <si>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</si>
  <si>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</si>
  <si>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</si>
  <si>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</si>
  <si>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</si>
  <si>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</si>
  <si>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</si>
  <si>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</si>
  <si>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</si>
  <si>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</si>
  <si>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</si>
  <si>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</si>
  <si>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</si>
  <si>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</si>
  <si>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</si>
  <si>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</si>
  <si>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</si>
  <si>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</si>
  <si>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</si>
  <si>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</si>
  <si>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</si>
  <si>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</si>
  <si>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</si>
  <si>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</si>
  <si>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</si>
  <si>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</si>
  <si>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</si>
  <si>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</si>
  <si>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</si>
  <si>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</si>
  <si>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</si>
  <si>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</si>
  <si>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</si>
  <si>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</si>
  <si>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</si>
  <si>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</si>
  <si>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</si>
  <si>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</si>
  <si>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</si>
  <si>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</si>
  <si>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</si>
  <si>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</si>
  <si>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</si>
  <si>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</si>
  <si>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</si>
  <si>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</si>
  <si>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</si>
  <si>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</si>
  <si>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</si>
  <si>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</si>
  <si>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</si>
  <si>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</si>
  <si>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</si>
  <si>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</si>
  <si>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</si>
  <si>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</si>
  <si>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</si>
  <si>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</si>
  <si>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</si>
  <si>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</si>
  <si>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</si>
  <si>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</si>
  <si>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</si>
  <si>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</si>
  <si>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</si>
  <si>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</si>
  <si>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</si>
  <si>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</si>
  <si>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</si>
  <si>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</si>
  <si>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</si>
  <si>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</si>
  <si>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</si>
  <si>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</si>
  <si>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</si>
  <si>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</si>
  <si>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</si>
  <si>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</si>
  <si>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</si>
  <si>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</si>
  <si>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</si>
  <si>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</si>
  <si>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</si>
  <si>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</si>
  <si>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</si>
  <si>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</si>
  <si>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</si>
  <si>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</si>
  <si>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</si>
  <si>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</si>
  <si>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</si>
  <si>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</si>
  <si>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</si>
  <si>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</si>
  <si>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</si>
  <si>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</si>
  <si>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</si>
  <si>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</si>
  <si>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</si>
  <si>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</si>
  <si>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</si>
  <si>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</si>
  <si>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</si>
  <si>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</si>
  <si>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</si>
  <si>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</si>
  <si>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</si>
  <si>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</si>
  <si>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</si>
  <si>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</si>
  <si>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</si>
  <si>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</si>
  <si>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</si>
  <si>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</si>
  <si>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</si>
  <si>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</si>
  <si>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</si>
  <si>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</si>
  <si>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</si>
  <si>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</si>
  <si>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</si>
  <si>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</si>
  <si>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</si>
  <si>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</si>
  <si>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</si>
  <si>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</si>
  <si>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</si>
  <si>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</si>
  <si>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</si>
  <si>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</si>
  <si>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</si>
  <si>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</si>
  <si>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</si>
  <si>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</si>
  <si>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</si>
  <si>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</si>
  <si>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</si>
  <si>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</si>
  <si>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</si>
  <si>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</si>
  <si>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</si>
  <si>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</si>
  <si>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</si>
  <si>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</si>
  <si>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</si>
  <si>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</si>
  <si>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</si>
  <si>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</si>
  <si>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</si>
  <si>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</si>
  <si>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</si>
  <si>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</si>
  <si>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</si>
  <si>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</si>
  <si>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</si>
  <si>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</si>
  <si>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</si>
  <si>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</si>
  <si>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</si>
  <si>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</si>
  <si>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</si>
  <si>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</si>
  <si>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</si>
  <si>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</si>
  <si>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</si>
  <si>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</si>
  <si>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</si>
  <si>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</si>
  <si>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</si>
  <si>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</si>
  <si>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</si>
  <si>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</si>
  <si>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</si>
  <si>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</si>
  <si>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</si>
  <si>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</si>
  <si>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</si>
  <si>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</si>
  <si>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</si>
  <si>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</si>
  <si>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</si>
  <si>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</si>
  <si>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</si>
  <si>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</si>
  <si>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</si>
  <si>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</si>
  <si>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</si>
  <si>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</si>
  <si>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</si>
  <si>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</si>
  <si>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</si>
  <si>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</si>
  <si>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</si>
  <si>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</si>
  <si>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</si>
  <si>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</si>
  <si>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</si>
  <si>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</si>
  <si>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</si>
  <si>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</si>
  <si>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</si>
  <si>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</si>
  <si>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</si>
  <si>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</si>
  <si>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</si>
  <si>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</si>
  <si>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</si>
  <si>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</si>
  <si>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</si>
  <si>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</si>
  <si>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</si>
  <si>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</si>
  <si>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</si>
  <si>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</si>
  <si>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</si>
  <si>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</si>
  <si>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</si>
  <si>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</si>
  <si>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</si>
  <si>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</si>
  <si>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</si>
  <si>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</si>
  <si>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</si>
  <si>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</si>
  <si>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</si>
  <si>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</si>
  <si>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</si>
  <si>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</si>
  <si>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</si>
  <si>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</si>
  <si>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</si>
  <si>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</si>
  <si>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</si>
  <si>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</si>
  <si>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</si>
  <si>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</si>
  <si>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</si>
  <si>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</si>
  <si>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</si>
  <si>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</si>
  <si>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</si>
  <si>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</si>
  <si>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</si>
  <si>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</si>
  <si>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</si>
  <si>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</si>
  <si>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</si>
  <si>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</si>
  <si>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</si>
  <si>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</si>
  <si>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</si>
  <si>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</si>
  <si>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</si>
  <si>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</si>
  <si>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</si>
  <si>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</si>
  <si>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</si>
  <si>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</si>
  <si>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</si>
  <si>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</si>
  <si>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</si>
  <si>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</si>
  <si>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</si>
  <si>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</si>
  <si>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</si>
  <si>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</si>
  <si>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</si>
  <si>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</si>
  <si>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</si>
  <si>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</si>
  <si>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</si>
  <si>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</si>
  <si>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</si>
  <si>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</si>
  <si>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</si>
  <si>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</si>
  <si>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</si>
  <si>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</si>
  <si>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</si>
  <si>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</si>
  <si>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</si>
  <si>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</si>
  <si>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</si>
  <si>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</si>
  <si>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</si>
  <si>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</si>
  <si>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</si>
  <si>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</si>
  <si>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</si>
  <si>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</si>
  <si>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</si>
  <si>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</si>
  <si>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</si>
  <si>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</si>
  <si>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</si>
  <si>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</si>
  <si>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</si>
  <si>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</si>
  <si>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</si>
  <si>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</si>
  <si>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</si>
  <si>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</si>
  <si>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</si>
  <si>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</si>
  <si>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</si>
  <si>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</si>
  <si>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</si>
  <si>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</si>
  <si>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</si>
  <si>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</si>
  <si>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</si>
  <si>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</si>
  <si>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</si>
  <si>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</si>
  <si>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</si>
  <si>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</si>
  <si>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</si>
  <si>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</si>
  <si>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</si>
  <si>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</si>
  <si>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</si>
  <si>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</si>
  <si>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</si>
  <si>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</si>
  <si>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</si>
  <si>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</si>
  <si>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</si>
  <si>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</si>
  <si>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</si>
  <si>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</si>
  <si>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</si>
  <si>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</si>
  <si>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</si>
  <si>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</si>
  <si>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</si>
  <si>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</si>
  <si>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</si>
  <si>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</si>
  <si>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</si>
  <si>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</si>
  <si>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</si>
  <si>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</si>
  <si>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</si>
  <si>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</si>
  <si>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</si>
  <si>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</si>
  <si>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</si>
  <si>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</si>
  <si>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</si>
  <si>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</si>
  <si>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</si>
  <si>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</si>
  <si>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</si>
  <si>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</si>
  <si>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</si>
  <si>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</si>
  <si>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</si>
  <si>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</si>
  <si>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</si>
  <si>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</si>
  <si>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</si>
  <si>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</si>
  <si>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</si>
  <si>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</si>
  <si>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</si>
  <si>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</si>
  <si>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</si>
  <si>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</si>
  <si>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</si>
  <si>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</si>
  <si>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</si>
  <si>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</si>
  <si>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</si>
  <si>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</si>
  <si>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</si>
  <si>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</si>
  <si>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</si>
  <si>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</si>
  <si>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</si>
  <si>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</si>
  <si>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</si>
  <si>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</si>
  <si>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</si>
  <si>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</si>
  <si>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</si>
  <si>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</si>
  <si>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</si>
  <si>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</si>
  <si>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</si>
  <si>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</si>
  <si>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</si>
  <si>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</si>
  <si>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</si>
  <si>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</si>
  <si>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</si>
  <si>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</si>
  <si>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</si>
  <si>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</si>
  <si>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</si>
  <si>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</si>
  <si>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</si>
  <si>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</si>
  <si>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</si>
  <si>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</si>
  <si>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</si>
  <si>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</si>
  <si>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</si>
  <si>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</si>
  <si>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</si>
  <si>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</si>
  <si>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</si>
  <si>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</si>
  <si>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</si>
  <si>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</si>
  <si>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</si>
  <si>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</si>
  <si>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</si>
  <si>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</si>
  <si>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</si>
  <si>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</si>
  <si>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</si>
  <si>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</si>
  <si>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</si>
  <si>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</si>
  <si>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</si>
  <si>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</si>
  <si>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</si>
  <si>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</si>
  <si>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</si>
  <si>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</si>
  <si>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</si>
  <si>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</si>
  <si>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</si>
  <si>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</si>
  <si>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</si>
  <si>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</si>
  <si>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</si>
  <si>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</si>
  <si>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</si>
  <si>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</si>
  <si>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</si>
  <si>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</si>
  <si>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</si>
  <si>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</si>
  <si>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</si>
  <si>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</si>
  <si>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</si>
  <si>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</si>
  <si>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</si>
  <si>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</si>
  <si>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</si>
  <si>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</si>
  <si>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</si>
  <si>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</si>
  <si>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</si>
  <si>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</si>
  <si>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</si>
  <si>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</si>
  <si>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</si>
  <si>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</si>
  <si>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</si>
  <si>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</si>
  <si>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</si>
  <si>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</si>
  <si>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</si>
  <si>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</si>
  <si>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</si>
  <si>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</si>
  <si>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</si>
  <si>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</si>
  <si>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</si>
  <si>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</si>
  <si>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</si>
  <si>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</si>
  <si>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</si>
  <si>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</si>
  <si>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</si>
  <si>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</si>
  <si>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</si>
  <si>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</si>
  <si>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</si>
  <si>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</si>
  <si>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</si>
  <si>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</si>
  <si>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</si>
  <si>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</si>
  <si>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</si>
  <si>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</si>
  <si>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</si>
  <si>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</si>
  <si>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</si>
  <si>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</si>
  <si>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</si>
  <si>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</si>
  <si>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</si>
  <si>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</si>
  <si>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</si>
  <si>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</si>
  <si>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</si>
  <si>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</si>
  <si>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</si>
  <si>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</si>
  <si>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</si>
  <si>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</si>
  <si>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</si>
  <si>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</si>
  <si>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</si>
  <si>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</si>
  <si>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</si>
  <si>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</si>
  <si>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</si>
  <si>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</si>
  <si>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</si>
  <si>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</si>
  <si>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</si>
  <si>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</si>
  <si>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</si>
  <si>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</si>
  <si>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</si>
  <si>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</si>
  <si>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</si>
  <si>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</si>
  <si>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</si>
  <si>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</si>
  <si>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</si>
  <si>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</si>
  <si>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</si>
  <si>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</si>
  <si>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</si>
  <si>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</si>
  <si>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</si>
  <si>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</si>
  <si>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</si>
  <si>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</si>
  <si>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</si>
  <si>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</si>
  <si>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</si>
  <si>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</si>
  <si>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</si>
  <si>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</si>
  <si>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</si>
  <si>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</si>
  <si>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</si>
  <si>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</si>
  <si>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</si>
  <si>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</si>
  <si>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</si>
  <si>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</si>
  <si>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</si>
  <si>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</si>
  <si>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</si>
  <si>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</si>
  <si>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</si>
  <si>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</si>
  <si>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</si>
  <si>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</si>
  <si>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</si>
  <si>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</si>
  <si>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</si>
  <si>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</si>
  <si>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</si>
  <si>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</si>
  <si>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</si>
  <si>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</si>
  <si>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</si>
  <si>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</si>
  <si>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</si>
  <si>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</si>
  <si>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</si>
  <si>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</si>
  <si>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</si>
  <si>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</si>
  <si>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</si>
  <si>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</si>
  <si>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</si>
  <si>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</si>
  <si>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</si>
  <si>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</si>
  <si>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</si>
  <si>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</si>
  <si>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</si>
  <si>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</si>
  <si>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</si>
  <si>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</si>
  <si>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</si>
  <si>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</si>
  <si>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</si>
  <si>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</si>
  <si>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</si>
  <si>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</si>
  <si>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</si>
  <si>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</si>
  <si>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</si>
  <si>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</si>
  <si>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</si>
  <si>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</si>
  <si>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</si>
  <si>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</si>
  <si>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</si>
  <si>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</si>
  <si>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</si>
  <si>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</si>
  <si>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</si>
  <si>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</si>
  <si>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</si>
  <si>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</si>
  <si>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</si>
  <si>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</si>
  <si>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</si>
  <si>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</si>
  <si>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</si>
  <si>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</si>
  <si>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</si>
  <si>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</si>
  <si>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</si>
  <si>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</si>
  <si>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</si>
  <si>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</si>
  <si>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</si>
  <si>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</si>
  <si>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</si>
  <si>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</si>
  <si>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</si>
  <si>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</si>
  <si>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</si>
  <si>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</si>
  <si>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</si>
  <si>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</si>
  <si>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</si>
  <si>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</si>
  <si>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</si>
  <si>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</si>
  <si>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</si>
  <si>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</si>
  <si>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</si>
  <si>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</si>
  <si>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</si>
  <si>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</si>
  <si>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</si>
  <si>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</si>
  <si>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</si>
  <si>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</si>
  <si>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</si>
  <si>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</si>
  <si>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</si>
  <si>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</si>
  <si>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</si>
  <si>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</si>
  <si>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</si>
  <si>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</si>
  <si>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</si>
  <si>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</si>
  <si>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</si>
  <si>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</si>
  <si>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</si>
  <si>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</si>
  <si>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</si>
  <si>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</si>
  <si>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</si>
  <si>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</si>
  <si>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</si>
  <si>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</si>
  <si>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</si>
  <si>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</si>
  <si>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</si>
  <si>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</si>
  <si>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</si>
  <si>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</si>
  <si>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</si>
  <si>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</si>
  <si>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</si>
  <si>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</si>
  <si>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</si>
  <si>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</si>
  <si>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</si>
  <si>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</si>
  <si>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</si>
  <si>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</si>
  <si>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</si>
  <si>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</si>
  <si>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</si>
  <si>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</si>
  <si>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</si>
  <si>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</si>
  <si>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</si>
  <si>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</si>
  <si>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</si>
  <si>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</si>
  <si>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</si>
  <si>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</si>
  <si>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</si>
  <si>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</si>
  <si>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</si>
  <si>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</si>
  <si>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</si>
  <si>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</si>
  <si>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</si>
  <si>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</si>
  <si>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</si>
  <si>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</si>
  <si>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</si>
  <si>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</si>
  <si>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</si>
  <si>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</si>
  <si>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</si>
  <si>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</si>
  <si>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</si>
  <si>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</si>
  <si>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</si>
  <si>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</si>
  <si>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</si>
  <si>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</si>
  <si>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</si>
  <si>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</si>
  <si>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</si>
  <si>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</si>
  <si>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</si>
  <si>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</si>
  <si>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</si>
  <si>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</si>
  <si>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</si>
  <si>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</si>
  <si>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</si>
  <si>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</si>
  <si>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</si>
  <si>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</si>
  <si>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</si>
  <si>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</si>
  <si>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</si>
  <si>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</si>
  <si>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</si>
  <si>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</si>
  <si>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</si>
  <si>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</si>
  <si>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</si>
  <si>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</si>
  <si>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</si>
  <si>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</si>
  <si>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</si>
  <si>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</si>
  <si>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</si>
  <si>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</si>
  <si>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</si>
  <si>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</si>
  <si>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</si>
  <si>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</si>
  <si>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</si>
  <si>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</si>
  <si>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</si>
  <si>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</si>
  <si>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</si>
  <si>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</si>
  <si>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</si>
  <si>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</si>
  <si>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</si>
  <si>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</si>
  <si>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</si>
  <si>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</si>
  <si>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</si>
  <si>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</si>
  <si>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</si>
  <si>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</si>
  <si>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</si>
  <si>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</si>
  <si>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</si>
  <si>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</si>
  <si>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</si>
  <si>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</si>
  <si>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</si>
  <si>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</si>
  <si>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</si>
  <si>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</si>
  <si>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</si>
  <si>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</si>
  <si>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</si>
  <si>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</si>
  <si>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</si>
  <si>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</si>
  <si>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</si>
  <si>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</si>
  <si>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</si>
  <si>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</si>
  <si>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</si>
  <si>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</si>
  <si>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</si>
  <si>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</si>
  <si>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</si>
  <si>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</si>
  <si>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</si>
  <si>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</si>
  <si>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</si>
  <si>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</si>
  <si>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</si>
  <si>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</si>
  <si>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</si>
  <si>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</si>
  <si>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</si>
  <si>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</si>
  <si>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</si>
  <si>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</si>
  <si>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</si>
  <si>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</si>
  <si>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</si>
  <si>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</si>
  <si>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</si>
  <si>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</si>
  <si>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</si>
  <si>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</si>
  <si>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</si>
  <si>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</si>
  <si>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</si>
  <si>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</si>
  <si>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</si>
  <si>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</si>
  <si>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</si>
  <si>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</si>
  <si>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</si>
  <si>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</si>
  <si>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</si>
  <si>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</si>
  <si>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</si>
  <si>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</si>
  <si>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</si>
  <si>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</si>
  <si>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</si>
  <si>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</si>
  <si>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</si>
  <si>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</si>
  <si>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</si>
  <si>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</si>
  <si>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</si>
  <si>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</si>
  <si>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</si>
  <si>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</si>
  <si>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</si>
  <si>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</si>
  <si>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</si>
  <si>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</si>
  <si>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</si>
  <si>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</si>
  <si>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</si>
  <si>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</si>
  <si>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</si>
  <si>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</si>
  <si>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</si>
  <si>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</si>
  <si>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</si>
  <si>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</si>
  <si>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</si>
  <si>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</si>
  <si>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</si>
  <si>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</si>
  <si>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</si>
  <si>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</si>
  <si>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</si>
  <si>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</si>
  <si>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</si>
  <si>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</si>
  <si>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</si>
  <si>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</si>
  <si>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</si>
  <si>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</si>
  <si>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</si>
  <si>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</si>
  <si>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</si>
  <si>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</si>
  <si>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</si>
  <si>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</si>
  <si>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</si>
  <si>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</si>
  <si>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</si>
  <si>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</si>
  <si>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</si>
  <si>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</si>
  <si>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</si>
  <si>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</si>
  <si>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</si>
  <si>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</si>
  <si>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</si>
  <si>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</si>
  <si>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</si>
  <si>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</si>
  <si>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</si>
  <si>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</si>
  <si>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</si>
  <si>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</si>
  <si>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</si>
  <si>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</si>
  <si>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</si>
  <si>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</si>
  <si>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</si>
  <si>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</si>
  <si>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</si>
  <si>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</si>
  <si>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</si>
  <si>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</si>
  <si>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</si>
  <si>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</si>
  <si>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</si>
  <si>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</si>
  <si>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</si>
  <si>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</si>
  <si>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</si>
  <si>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</si>
  <si>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</si>
  <si>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</si>
  <si>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</si>
  <si>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</si>
  <si>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</si>
  <si>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</si>
  <si>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</si>
  <si>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</si>
  <si>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</si>
  <si>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</si>
  <si>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</si>
  <si>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</si>
  <si>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</si>
  <si>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</si>
  <si>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</si>
  <si>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</si>
  <si>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</si>
  <si>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</si>
  <si>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</si>
  <si>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</si>
  <si>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</si>
  <si>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</si>
  <si>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</si>
  <si>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</si>
  <si>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</si>
  <si>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</si>
  <si>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</si>
  <si>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</si>
  <si>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</si>
  <si>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</si>
  <si>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</si>
  <si>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</si>
  <si>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</si>
  <si>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</si>
  <si>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</si>
  <si>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</si>
  <si>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</si>
  <si>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</si>
  <si>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</si>
  <si>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</si>
  <si>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</si>
  <si>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</si>
  <si>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</si>
  <si>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</si>
  <si>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</si>
  <si>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</si>
  <si>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</si>
  <si>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</si>
  <si>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</si>
  <si>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</si>
  <si>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</si>
  <si>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</si>
  <si>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</si>
  <si>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</si>
  <si>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</si>
  <si>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</si>
  <si>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</si>
  <si>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</si>
  <si>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</si>
  <si>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</si>
  <si>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</si>
  <si>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</si>
  <si>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</si>
  <si>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</si>
  <si>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</si>
  <si>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</si>
  <si>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</si>
  <si>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</si>
  <si>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</si>
  <si>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</si>
  <si>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</si>
  <si>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</si>
  <si>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</si>
  <si>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</si>
  <si>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</si>
  <si>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</si>
  <si>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</si>
  <si>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</si>
  <si>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</si>
  <si>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</si>
  <si>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</si>
  <si>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</si>
  <si>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</si>
  <si>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</si>
  <si>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</si>
  <si>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</si>
  <si>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</si>
  <si>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</si>
  <si>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</si>
  <si>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</si>
  <si>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</si>
  <si>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</si>
  <si>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</si>
  <si>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</si>
  <si>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</si>
  <si>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</si>
  <si>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</si>
  <si>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</si>
  <si>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</si>
  <si>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</si>
  <si>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</si>
  <si>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</si>
  <si>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</si>
  <si>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</si>
  <si>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</si>
  <si>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</si>
  <si>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</si>
  <si>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</si>
  <si>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</si>
  <si>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</si>
  <si>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</si>
  <si>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</si>
  <si>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</si>
  <si>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</si>
  <si>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</si>
  <si>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</si>
  <si>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</si>
  <si>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</si>
  <si>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</si>
  <si>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</si>
  <si>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</si>
  <si>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</si>
  <si>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</si>
  <si>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</si>
  <si>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</si>
  <si>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</si>
  <si>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</si>
  <si>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</si>
  <si>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</si>
  <si>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</si>
  <si>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</si>
  <si>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</si>
  <si>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</si>
  <si>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</si>
  <si>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</si>
  <si>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</si>
  <si>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</si>
  <si>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</si>
  <si>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</si>
  <si>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</si>
  <si>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</si>
  <si>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</si>
  <si>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</si>
  <si>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</si>
  <si>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</si>
  <si>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</si>
  <si>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</si>
  <si>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</si>
  <si>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</si>
  <si>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</si>
  <si>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</si>
  <si>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</si>
  <si>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</si>
  <si>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</si>
  <si>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</si>
  <si>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</si>
  <si>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</si>
  <si>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</si>
  <si>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</si>
  <si>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</si>
  <si>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</si>
  <si>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</si>
  <si>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</si>
  <si>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</si>
  <si>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</si>
  <si>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</si>
  <si>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</si>
  <si>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</si>
  <si>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</si>
  <si>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</si>
  <si>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</si>
  <si>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</si>
  <si>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</si>
  <si>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</si>
  <si>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</si>
  <si>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</si>
  <si>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</si>
  <si>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</si>
  <si>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</si>
  <si>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</si>
  <si>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</si>
  <si>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</si>
  <si>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</si>
  <si>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</si>
  <si>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</si>
  <si>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</si>
  <si>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</si>
  <si>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</si>
  <si>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</si>
  <si>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</si>
  <si>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</si>
  <si>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</si>
  <si>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</si>
  <si>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</si>
  <si>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</si>
  <si>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</si>
  <si>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</si>
  <si>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</si>
  <si>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</si>
  <si>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</si>
  <si>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</si>
  <si>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</si>
  <si>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</si>
  <si>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</si>
  <si>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</si>
  <si>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</si>
  <si>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</si>
  <si>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</si>
  <si>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</si>
  <si>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</si>
  <si>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</si>
  <si>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</si>
  <si>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</si>
  <si>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</si>
  <si>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</si>
  <si>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</si>
  <si>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</si>
  <si>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</si>
  <si>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</si>
  <si>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</si>
  <si>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</si>
  <si>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</si>
  <si>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</si>
  <si>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</si>
  <si>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</si>
  <si>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</si>
  <si>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</si>
  <si>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</si>
  <si>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</si>
  <si>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</si>
  <si>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</si>
  <si>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</si>
  <si>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</si>
  <si>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</si>
  <si>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</si>
  <si>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</si>
  <si>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</si>
  <si>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</si>
  <si>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</si>
  <si>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</si>
  <si>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</si>
  <si>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</si>
  <si>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</si>
  <si>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</si>
  <si>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</si>
  <si>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</si>
  <si>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</si>
  <si>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</si>
  <si>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</si>
  <si>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</si>
  <si>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</si>
  <si>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</si>
  <si>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</si>
  <si>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</si>
  <si>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</si>
  <si>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</si>
  <si>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</si>
  <si>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</si>
  <si>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</si>
  <si>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</si>
  <si>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</si>
  <si>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</si>
  <si>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</si>
  <si>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</si>
  <si>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</si>
  <si>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</si>
  <si>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</si>
  <si>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</si>
  <si>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</si>
  <si>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</si>
  <si>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</si>
  <si>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</si>
  <si>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</si>
  <si>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</si>
  <si>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</si>
  <si>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</si>
  <si>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</si>
  <si>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</si>
  <si>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</si>
  <si>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</si>
  <si>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</si>
  <si>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</si>
  <si>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</si>
  <si>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</si>
  <si>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</si>
  <si>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</si>
  <si>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</si>
  <si>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</si>
  <si>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</si>
  <si>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</si>
  <si>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</si>
  <si>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</si>
  <si>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</si>
  <si>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</si>
  <si>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</si>
  <si>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</si>
  <si>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</si>
  <si>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</si>
  <si>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</si>
  <si>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</si>
  <si>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</si>
  <si>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</si>
  <si>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</si>
  <si>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</si>
  <si>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</si>
  <si>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</si>
  <si>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</si>
  <si>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</si>
  <si>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</si>
  <si>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</si>
  <si>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</si>
  <si>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</si>
  <si>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</si>
  <si>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</si>
  <si>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</si>
  <si>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</si>
  <si>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</si>
  <si>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</si>
  <si>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</si>
  <si>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</si>
  <si>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</si>
  <si>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</si>
  <si>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</si>
  <si>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</si>
  <si>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</si>
  <si>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</si>
  <si>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</si>
  <si>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</si>
  <si>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</si>
  <si>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</si>
  <si>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</si>
  <si>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</si>
  <si>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</si>
  <si>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</si>
  <si>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</si>
  <si>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</si>
  <si>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</si>
  <si>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</si>
  <si>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</si>
  <si>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</si>
  <si>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</si>
  <si>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</si>
  <si>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</si>
  <si>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</si>
  <si>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</si>
  <si>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</si>
  <si>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</si>
  <si>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</si>
  <si>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</si>
  <si>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</si>
  <si>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</si>
  <si>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</si>
  <si>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</si>
  <si>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</si>
  <si>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</si>
  <si>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</si>
  <si>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</si>
  <si>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</si>
  <si>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</si>
  <si>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</si>
  <si>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</si>
  <si>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</si>
  <si>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</si>
  <si>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</si>
  <si>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</si>
  <si>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</si>
  <si>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</si>
  <si>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</si>
  <si>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</si>
  <si>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</si>
  <si>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</si>
  <si>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</si>
  <si>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</si>
  <si>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</si>
  <si>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</si>
  <si>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</si>
  <si>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</si>
  <si>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</si>
  <si>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</si>
  <si>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</si>
  <si>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</si>
  <si>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</si>
  <si>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</si>
  <si>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</si>
  <si>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</si>
  <si>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</si>
  <si>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</si>
  <si>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</si>
  <si>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</si>
  <si>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</si>
  <si>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</si>
  <si>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</si>
  <si>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</si>
  <si>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</si>
  <si>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</si>
  <si>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</si>
  <si>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</si>
  <si>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</si>
  <si>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</si>
  <si>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</si>
  <si>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</si>
  <si>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</si>
  <si>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</si>
  <si>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</si>
  <si>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</si>
  <si>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</si>
  <si>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</si>
  <si>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</si>
  <si>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</si>
  <si>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</si>
  <si>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</si>
  <si>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</si>
  <si>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</si>
  <si>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</si>
  <si>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</si>
  <si>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</si>
  <si>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</si>
  <si>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</si>
  <si>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</si>
  <si>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</si>
  <si>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</si>
  <si>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</si>
  <si>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</si>
  <si>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</si>
  <si>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</si>
  <si>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</si>
  <si>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</si>
  <si>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</si>
  <si>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</si>
  <si>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</si>
  <si>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</si>
  <si>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</si>
  <si>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</si>
  <si>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</si>
  <si>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</si>
  <si>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</si>
  <si>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</si>
  <si>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</si>
  <si>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</si>
  <si>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</si>
  <si>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</si>
  <si>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</si>
  <si>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</si>
  <si>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</si>
  <si>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</si>
  <si>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</si>
  <si>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</si>
  <si>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</si>
  <si>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</si>
  <si>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</si>
  <si>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</si>
  <si>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</si>
  <si>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</si>
  <si>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</si>
  <si>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</si>
  <si>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</si>
  <si>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</si>
  <si>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</si>
  <si>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</si>
  <si>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</si>
  <si>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</si>
  <si>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</si>
  <si>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</si>
  <si>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</si>
  <si>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</si>
  <si>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</si>
  <si>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</si>
  <si>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</si>
  <si>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</si>
  <si>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</si>
  <si>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</si>
  <si>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</si>
  <si>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</si>
  <si>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</si>
  <si>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</si>
  <si>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</si>
  <si>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</si>
  <si>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</si>
  <si>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</si>
  <si>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</si>
  <si>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</si>
  <si>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</si>
  <si>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</si>
  <si>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</si>
  <si>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</si>
  <si>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</si>
  <si>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</si>
  <si>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</si>
  <si>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</si>
  <si>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</si>
  <si>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</si>
  <si>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</si>
  <si>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</si>
  <si>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</si>
  <si>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</si>
  <si>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</si>
  <si>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</si>
  <si>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</si>
  <si>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</si>
  <si>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</si>
  <si>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</si>
  <si>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</si>
  <si>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</si>
  <si>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</si>
  <si>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</si>
  <si>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</si>
  <si>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</si>
  <si>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</si>
  <si>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</si>
  <si>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</si>
  <si>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</si>
  <si>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</si>
  <si>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</si>
  <si>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</si>
  <si>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</si>
  <si>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</si>
  <si>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</si>
  <si>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</si>
  <si>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</si>
  <si>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</si>
  <si>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</si>
  <si>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</si>
  <si>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</si>
  <si>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</si>
  <si>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</si>
  <si>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</si>
  <si>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</si>
  <si>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</si>
  <si>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</si>
  <si>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</si>
  <si>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</si>
  <si>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</si>
  <si>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</si>
  <si>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</si>
  <si>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</si>
  <si>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</si>
  <si>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</si>
  <si>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</si>
  <si>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</si>
  <si>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</si>
  <si>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</si>
  <si>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</si>
  <si>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</si>
  <si>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</si>
  <si>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</si>
  <si>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</si>
  <si>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</si>
  <si>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</si>
  <si>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</si>
  <si>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</si>
  <si>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</si>
  <si>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</si>
  <si>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</si>
  <si>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</si>
  <si>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</si>
  <si>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</si>
  <si>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</si>
  <si>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</si>
  <si>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</si>
  <si>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</si>
  <si>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</si>
  <si>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</si>
  <si>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</si>
  <si>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</si>
  <si>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</si>
  <si>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</si>
  <si>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</si>
  <si>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</si>
  <si>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</si>
  <si>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</si>
  <si>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</si>
  <si>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</si>
  <si>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</si>
  <si>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</si>
  <si>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</si>
  <si>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</si>
  <si>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</si>
  <si>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</si>
  <si>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</si>
  <si>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</si>
  <si>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</si>
  <si>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</si>
  <si>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</si>
  <si>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</si>
  <si>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</si>
  <si>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</si>
  <si>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</si>
  <si>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</si>
  <si>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</si>
  <si>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</si>
  <si>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</si>
  <si>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</si>
  <si>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</si>
  <si>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</si>
  <si>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</si>
  <si>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</si>
  <si>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</si>
  <si>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</si>
  <si>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</si>
  <si>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</si>
  <si>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</si>
  <si>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</si>
  <si>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</si>
  <si>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</si>
  <si>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</si>
  <si>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</si>
  <si>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</si>
  <si>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</si>
  <si>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</si>
  <si>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</si>
  <si>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</si>
  <si>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</si>
  <si>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</si>
  <si>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</si>
  <si>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</si>
  <si>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</si>
  <si>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</si>
  <si>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</si>
  <si>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</si>
  <si>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</si>
  <si>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</si>
  <si>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</si>
  <si>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</si>
  <si>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</si>
  <si>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</si>
  <si>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</si>
  <si>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</si>
  <si>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</si>
  <si>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</si>
  <si>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</si>
  <si>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</si>
  <si>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</si>
  <si>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</si>
  <si>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</si>
  <si>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</si>
  <si>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</si>
  <si>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</si>
  <si>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</si>
  <si>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</si>
  <si>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</si>
  <si>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</si>
  <si>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</si>
  <si>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</si>
  <si>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</si>
  <si>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</si>
  <si>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</si>
  <si>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</si>
  <si>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</si>
  <si>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</si>
  <si>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</si>
  <si>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</si>
  <si>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</si>
  <si>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</si>
  <si>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</si>
  <si>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</si>
  <si>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</si>
  <si>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</si>
  <si>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</si>
  <si>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</si>
  <si>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</si>
  <si>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</si>
  <si>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</si>
  <si>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</si>
  <si>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</si>
  <si>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</si>
  <si>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</si>
  <si>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</si>
  <si>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</si>
  <si>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</si>
  <si>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</si>
  <si>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</si>
  <si>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</si>
  <si>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</si>
  <si>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</si>
  <si>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</si>
  <si>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</si>
  <si>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</si>
  <si>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</si>
  <si>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</si>
  <si>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</si>
  <si>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</si>
  <si>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</si>
  <si>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</si>
  <si>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</si>
  <si>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</si>
  <si>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</si>
  <si>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</si>
  <si>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</si>
  <si>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</si>
  <si>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</si>
  <si>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</si>
  <si>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</si>
  <si>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</si>
  <si>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</si>
  <si>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</si>
  <si>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</si>
  <si>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</si>
  <si>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</si>
  <si>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</si>
  <si>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</si>
  <si>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</si>
  <si>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</si>
  <si>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</si>
  <si>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</si>
  <si>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</si>
  <si>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</si>
  <si>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</si>
  <si>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</si>
  <si>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</si>
  <si>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</si>
  <si>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</si>
  <si>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</si>
  <si>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</si>
  <si>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</si>
  <si>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</si>
  <si>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</si>
  <si>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</si>
  <si>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</si>
  <si>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</si>
  <si>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</si>
  <si>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</si>
  <si>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</si>
  <si>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</si>
  <si>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</si>
  <si>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</si>
  <si>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</si>
  <si>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</si>
  <si>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</si>
  <si>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</si>
  <si>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</si>
  <si>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</si>
  <si>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</si>
  <si>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</si>
  <si>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</si>
  <si>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</si>
  <si>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</si>
  <si>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</si>
  <si>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</si>
  <si>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</si>
  <si>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</si>
  <si>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</si>
  <si>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</si>
  <si>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</si>
  <si>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</si>
  <si>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</si>
  <si>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</si>
  <si>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</si>
  <si>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</si>
  <si>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</si>
  <si>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</si>
  <si>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</si>
  <si>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</si>
  <si>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</si>
  <si>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</si>
  <si>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</si>
  <si>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</si>
  <si>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</si>
  <si>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</si>
  <si>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</si>
  <si>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</si>
  <si>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</si>
  <si>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</si>
  <si>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</si>
  <si>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</si>
  <si>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</si>
  <si>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</si>
  <si>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</si>
  <si>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</si>
  <si>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</si>
  <si>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</si>
  <si>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</si>
  <si>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</si>
  <si>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</si>
  <si>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</si>
  <si>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</si>
  <si>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</si>
  <si>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</si>
  <si>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</si>
  <si>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</si>
  <si>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</si>
  <si>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</si>
  <si>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</si>
  <si>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</si>
  <si>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</si>
  <si>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</si>
  <si>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</si>
  <si>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</si>
  <si>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</si>
  <si>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</si>
  <si>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</si>
  <si>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</si>
  <si>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</si>
  <si>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</si>
  <si>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</si>
  <si>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</si>
  <si>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</si>
  <si>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</si>
  <si>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</si>
  <si>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</si>
  <si>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</si>
  <si>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</si>
  <si>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</si>
  <si>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</si>
  <si>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</si>
  <si>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</si>
  <si>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</si>
  <si>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</si>
  <si>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</si>
  <si>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</si>
  <si>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</si>
  <si>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</si>
  <si>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</si>
  <si>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</si>
  <si>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</si>
  <si>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</si>
  <si>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</si>
  <si>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</si>
  <si>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</si>
  <si>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</si>
  <si>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</si>
  <si>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</si>
  <si>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</si>
  <si>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</si>
  <si>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</si>
  <si>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</si>
  <si>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</si>
  <si>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</si>
  <si>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</si>
  <si>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</si>
  <si>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</si>
  <si>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</si>
  <si>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</si>
  <si>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</si>
  <si>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</si>
  <si>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</si>
  <si>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</si>
  <si>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</si>
  <si>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</si>
  <si>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</si>
  <si>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</si>
  <si>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</si>
  <si>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</si>
  <si>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</si>
  <si>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</si>
  <si>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</si>
  <si>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</si>
  <si>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</si>
  <si>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</si>
  <si>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</si>
  <si>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</si>
  <si>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</si>
  <si>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</si>
  <si>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</si>
  <si>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</si>
  <si>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</si>
  <si>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</si>
  <si>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</si>
  <si>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</si>
  <si>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</si>
  <si>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</si>
  <si>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</si>
  <si>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</si>
  <si>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</si>
  <si>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</si>
  <si>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</si>
  <si>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</si>
  <si>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</si>
  <si>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</si>
  <si>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</si>
  <si>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</si>
  <si>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</si>
  <si>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</si>
  <si>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</si>
  <si>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</si>
  <si>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</si>
  <si>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</si>
  <si>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</si>
  <si>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</si>
  <si>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</si>
  <si>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</si>
  <si>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</si>
  <si>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</si>
  <si>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</si>
  <si>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</si>
  <si>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</si>
  <si>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</si>
  <si>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</si>
  <si>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</si>
  <si>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</si>
  <si>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</si>
  <si>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</si>
  <si>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</si>
  <si>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</si>
  <si>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</si>
  <si>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</si>
  <si>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</si>
  <si>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</si>
  <si>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</si>
  <si>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</si>
  <si>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</si>
  <si>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</si>
  <si>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</si>
  <si>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</si>
  <si>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</si>
  <si>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</si>
  <si>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</si>
  <si>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</si>
  <si>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</si>
  <si>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</si>
  <si>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</si>
  <si>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</si>
  <si>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</si>
  <si>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</si>
  <si>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</si>
  <si>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</si>
  <si>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</si>
  <si>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</si>
  <si>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</si>
  <si>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</si>
  <si>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</si>
  <si>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</si>
  <si>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</si>
  <si>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</si>
  <si>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</si>
  <si>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</si>
  <si>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</si>
  <si>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</si>
  <si>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</si>
  <si>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</si>
  <si>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</si>
  <si>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</si>
  <si>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</si>
  <si>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</si>
  <si>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</si>
  <si>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</si>
  <si>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</si>
  <si>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</si>
  <si>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</si>
  <si>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</si>
  <si>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</si>
  <si>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</si>
  <si>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</si>
  <si>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</si>
  <si>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</si>
  <si>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</si>
  <si>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</si>
  <si>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</si>
  <si>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</si>
  <si>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</si>
  <si>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</si>
  <si>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</si>
  <si>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</si>
  <si>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</si>
  <si>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</si>
  <si>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</si>
  <si>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</si>
  <si>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</si>
  <si>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</si>
  <si>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</si>
  <si>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</si>
  <si>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</si>
  <si>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</si>
  <si>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</si>
  <si>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</si>
  <si>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</si>
  <si>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</si>
  <si>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</si>
  <si>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</si>
  <si>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</si>
  <si>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</si>
  <si>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</si>
  <si>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</si>
  <si>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</si>
  <si>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</si>
  <si>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</si>
  <si>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</si>
  <si>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</si>
  <si>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</si>
  <si>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</si>
  <si>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</si>
  <si>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</si>
  <si>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</si>
  <si>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</si>
  <si>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</si>
  <si>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</si>
  <si>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</si>
  <si>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</si>
  <si>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</si>
  <si>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</si>
  <si>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</si>
  <si>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</si>
  <si>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</si>
  <si>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</si>
  <si>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</si>
  <si>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</si>
  <si>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</si>
  <si>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</si>
  <si>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</si>
  <si>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</si>
  <si>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</si>
  <si>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</si>
  <si>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</si>
  <si>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</si>
  <si>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</si>
  <si>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</si>
  <si>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</si>
  <si>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</si>
  <si>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</si>
  <si>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</si>
  <si>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</si>
  <si>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</si>
  <si>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</si>
  <si>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</si>
  <si>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</si>
  <si>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</si>
  <si>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</si>
  <si>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</si>
  <si>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</si>
  <si>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</si>
  <si>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</si>
  <si>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</si>
  <si>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</si>
  <si>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</si>
  <si>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</si>
  <si>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</si>
  <si>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</si>
  <si>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</si>
  <si>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</si>
  <si>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</si>
  <si>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</si>
  <si>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</si>
  <si>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</si>
  <si>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</si>
  <si>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</si>
  <si>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</si>
  <si>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</si>
  <si>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</si>
  <si>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</si>
  <si>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</si>
  <si>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</si>
  <si>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</si>
  <si>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</si>
  <si>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</si>
  <si>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</si>
  <si>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</si>
  <si>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</si>
  <si>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</si>
  <si>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</si>
  <si>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</si>
  <si>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</si>
  <si>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</si>
  <si>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</si>
  <si>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</si>
  <si>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</si>
  <si>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</si>
  <si>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</si>
  <si>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</si>
  <si>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</si>
  <si>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</si>
  <si>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</si>
  <si>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</si>
  <si>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</si>
  <si>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</si>
  <si>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</si>
  <si>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</si>
  <si>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</si>
  <si>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</si>
  <si>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</si>
  <si>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</si>
  <si>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</si>
  <si>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</si>
  <si>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</si>
  <si>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</si>
  <si>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</si>
  <si>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</si>
  <si>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</si>
  <si>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</si>
  <si>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</si>
  <si>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</si>
  <si>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</si>
  <si>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</si>
  <si>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</si>
  <si>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</si>
  <si>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</si>
  <si>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</si>
  <si>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</si>
  <si>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</si>
  <si>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</si>
  <si>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</si>
  <si>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</si>
  <si>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</si>
  <si>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</si>
  <si>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</si>
  <si>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</si>
  <si>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</si>
  <si>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</si>
  <si>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</si>
  <si>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</si>
  <si>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</si>
  <si>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</si>
  <si>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</si>
  <si>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</si>
  <si>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</si>
  <si>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</si>
  <si>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</si>
  <si>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</si>
  <si>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</si>
  <si>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</si>
  <si>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</si>
  <si>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</si>
  <si>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</si>
  <si>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</si>
  <si>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</si>
  <si>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</si>
  <si>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</si>
  <si>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</si>
  <si>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</si>
  <si>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</si>
  <si>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</si>
  <si>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</si>
  <si>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</si>
  <si>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</si>
  <si>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</si>
  <si>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</si>
  <si>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</si>
  <si>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</si>
  <si>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</si>
  <si>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</si>
  <si>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</si>
  <si>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</si>
  <si>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</si>
  <si>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</si>
  <si>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</si>
  <si>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</si>
  <si>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</si>
  <si>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</si>
  <si>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</si>
  <si>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</si>
  <si>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</si>
  <si>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</si>
  <si>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</si>
  <si>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</si>
  <si>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</si>
  <si>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</si>
  <si>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</si>
  <si>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</si>
  <si>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</si>
  <si>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</si>
  <si>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</si>
  <si>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</si>
  <si>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</si>
  <si>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</si>
  <si>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</si>
  <si>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</si>
  <si>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</si>
  <si>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</si>
  <si>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</si>
  <si>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</si>
  <si>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</si>
  <si>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</si>
  <si>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</si>
  <si>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</si>
  <si>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</si>
  <si>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</si>
  <si>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</si>
  <si>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</si>
  <si>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</si>
  <si>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</si>
  <si>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</si>
  <si>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</si>
  <si>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</si>
  <si>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</si>
  <si>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</si>
  <si>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</si>
  <si>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</si>
  <si>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</si>
  <si>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</si>
  <si>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</si>
  <si>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</si>
  <si>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</si>
  <si>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</si>
  <si>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</si>
  <si>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</si>
  <si>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</si>
  <si>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</si>
  <si>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</si>
  <si>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</si>
  <si>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</si>
  <si>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</si>
  <si>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</si>
  <si>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</si>
  <si>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</si>
  <si>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</si>
  <si>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</si>
  <si>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</si>
  <si>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</si>
  <si>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</si>
  <si>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</si>
  <si>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</si>
  <si>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</si>
  <si>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</si>
  <si>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</si>
  <si>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</si>
  <si>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</si>
  <si>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</si>
  <si>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</si>
  <si>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</si>
  <si>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</si>
  <si>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</si>
  <si>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</si>
  <si>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</si>
  <si>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</si>
  <si>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</si>
  <si>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</si>
  <si>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</si>
  <si>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</si>
  <si>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</si>
  <si>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</si>
  <si>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</si>
  <si>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</si>
  <si>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</si>
  <si>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</si>
  <si>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</si>
  <si>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</si>
  <si>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</si>
  <si>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</si>
  <si>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</si>
  <si>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</si>
  <si>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</si>
  <si>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</si>
  <si>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</si>
  <si>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</si>
  <si>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</si>
  <si>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</si>
  <si>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</si>
  <si>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</si>
  <si>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</si>
  <si>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</si>
  <si>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</si>
  <si>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</si>
  <si>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</si>
  <si>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</si>
  <si>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</si>
  <si>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</si>
  <si>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</si>
  <si>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</si>
  <si>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</si>
  <si>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</si>
  <si>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</si>
  <si>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</si>
  <si>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</si>
  <si>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</si>
  <si>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</si>
  <si>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</si>
  <si>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</si>
  <si>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</si>
  <si>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</si>
  <si>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</si>
  <si>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</si>
  <si>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</si>
  <si>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</si>
  <si>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</si>
  <si>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</si>
  <si>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</si>
  <si>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</si>
  <si>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</si>
  <si>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</si>
  <si>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</si>
  <si>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</si>
  <si>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</si>
  <si>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</si>
  <si>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</si>
  <si>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</si>
  <si>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</si>
  <si>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</si>
  <si>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</si>
  <si>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</si>
  <si>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</si>
  <si>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</si>
  <si>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</si>
  <si>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</si>
  <si>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</si>
  <si>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</si>
  <si>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</si>
  <si>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</si>
  <si>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</si>
  <si>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</si>
  <si>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</si>
  <si>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</si>
  <si>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</si>
  <si>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</si>
  <si>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</si>
  <si>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</si>
  <si>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</si>
  <si>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</si>
  <si>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</si>
  <si>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</si>
  <si>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</si>
  <si>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</si>
  <si>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</si>
  <si>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</si>
  <si>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</si>
  <si>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</si>
  <si>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</si>
  <si>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</si>
  <si>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</si>
  <si>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</si>
  <si>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</si>
  <si>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</si>
  <si>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</si>
  <si>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</si>
  <si>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</si>
  <si>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</si>
  <si>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</si>
  <si>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</si>
  <si>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</si>
  <si>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</si>
  <si>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</si>
  <si>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</si>
  <si>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</si>
  <si>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</si>
  <si>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</si>
  <si>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</si>
  <si>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</si>
  <si>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</si>
  <si>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</si>
  <si>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</si>
  <si>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</si>
  <si>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</si>
  <si>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</si>
  <si>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</si>
  <si>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</si>
  <si>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</si>
  <si>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</si>
  <si>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</si>
  <si>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</si>
  <si>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</si>
  <si>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</si>
  <si>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</si>
  <si>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</si>
  <si>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</si>
  <si>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</si>
  <si>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</si>
  <si>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</si>
  <si>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</si>
  <si>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</si>
  <si>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</si>
  <si>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</si>
  <si>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</si>
  <si>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</si>
  <si>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</si>
  <si>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</si>
  <si>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</si>
  <si>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</si>
  <si>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</si>
  <si>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</si>
  <si>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</si>
  <si>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</si>
  <si>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</si>
  <si>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</si>
  <si>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</si>
  <si>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</si>
  <si>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</si>
  <si>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</si>
  <si>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</si>
  <si>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</si>
  <si>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</si>
  <si>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</si>
  <si>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</si>
  <si>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</si>
  <si>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</si>
  <si>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</si>
  <si>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</si>
  <si>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</si>
  <si>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</si>
  <si>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</si>
  <si>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</si>
  <si>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</si>
  <si>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</si>
  <si>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</si>
  <si>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</si>
  <si>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</si>
  <si>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</si>
  <si>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</si>
  <si>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</si>
  <si>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</si>
  <si>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</si>
  <si>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</si>
  <si>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</si>
  <si>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</si>
  <si>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</si>
  <si>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</si>
  <si>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</si>
  <si>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</si>
  <si>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</si>
  <si>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</si>
  <si>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</si>
  <si>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</si>
  <si>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</si>
  <si>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</si>
  <si>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</si>
  <si>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</si>
  <si>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</si>
  <si>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</si>
  <si>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</si>
  <si>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</si>
  <si>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</si>
  <si>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</si>
  <si>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</si>
  <si>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</si>
  <si>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</si>
  <si>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</si>
  <si>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</si>
  <si>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</si>
  <si>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</si>
  <si>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</si>
  <si>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</si>
  <si>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</si>
  <si>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</si>
  <si>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</si>
  <si>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</si>
  <si>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</si>
  <si>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</si>
  <si>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</si>
  <si>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</si>
  <si>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</si>
  <si>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</si>
  <si>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</si>
  <si>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</si>
  <si>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</si>
  <si>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</si>
  <si>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</si>
  <si>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</si>
  <si>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</si>
  <si>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</si>
  <si>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</si>
  <si>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</si>
  <si>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</si>
  <si>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</si>
  <si>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</si>
  <si>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</si>
  <si>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</si>
  <si>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</si>
  <si>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</si>
  <si>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</si>
  <si>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</si>
  <si>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</si>
  <si>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</si>
  <si>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</si>
  <si>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</si>
  <si>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</si>
  <si>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</si>
  <si>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</si>
  <si>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</si>
  <si>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</si>
  <si>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</si>
  <si>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</si>
  <si>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</si>
  <si>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</si>
  <si>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</si>
  <si>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</si>
  <si>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</si>
  <si>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</si>
  <si>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</si>
  <si>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</si>
  <si>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</si>
  <si>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</si>
  <si>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</si>
  <si>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</si>
  <si>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</si>
  <si>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</si>
  <si>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</si>
  <si>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</si>
  <si>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</si>
  <si>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</si>
  <si>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</si>
  <si>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</si>
  <si>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</si>
  <si>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</si>
  <si>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</si>
  <si>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</si>
  <si>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</si>
  <si>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</si>
  <si>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</si>
  <si>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</si>
  <si>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</si>
  <si>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</si>
  <si>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</si>
  <si>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</si>
  <si>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</si>
  <si>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</si>
  <si>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</si>
  <si>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</si>
  <si>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</si>
  <si>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</si>
  <si>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</si>
  <si>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</si>
  <si>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</si>
  <si>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</si>
  <si>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</si>
  <si>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</si>
  <si>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</si>
  <si>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</si>
  <si>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</si>
  <si>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</si>
  <si>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</si>
  <si>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</si>
  <si>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</si>
  <si>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</si>
  <si>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</si>
  <si>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</si>
  <si>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</si>
  <si>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</si>
  <si>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</si>
  <si>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</si>
  <si>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</si>
  <si>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</si>
  <si>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</si>
  <si>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</si>
  <si>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</si>
  <si>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</si>
  <si>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</si>
  <si>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</si>
  <si>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</si>
  <si>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</si>
  <si>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</si>
  <si>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</si>
  <si>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</si>
  <si>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</si>
  <si>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</si>
  <si>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</si>
  <si>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</si>
  <si>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</si>
  <si>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</si>
  <si>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</si>
  <si>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</si>
  <si>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</si>
  <si>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</si>
  <si>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</si>
  <si>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</si>
  <si>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</si>
  <si>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</si>
  <si>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</si>
  <si>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</si>
  <si>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</si>
  <si>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</si>
  <si>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</si>
  <si>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</si>
  <si>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</si>
  <si>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</si>
  <si>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</si>
  <si>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</si>
  <si>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</si>
  <si>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</si>
  <si>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</si>
  <si>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</si>
  <si>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</si>
  <si>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</si>
  <si>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</si>
  <si>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</si>
  <si>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</si>
  <si>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</si>
  <si>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</si>
  <si>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</si>
  <si>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</si>
  <si>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</si>
  <si>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</si>
  <si>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</si>
  <si>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</si>
  <si>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</si>
  <si>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</si>
  <si>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</si>
  <si>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</si>
  <si>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</si>
  <si>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</si>
  <si>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</si>
  <si>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</si>
  <si>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</si>
  <si>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</si>
  <si>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</si>
  <si>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</si>
  <si>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</si>
  <si>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</si>
  <si>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</si>
  <si>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</si>
  <si>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</si>
  <si>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</si>
  <si>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</si>
  <si>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</si>
  <si>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</si>
  <si>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</si>
  <si>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</si>
  <si>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</si>
  <si>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</si>
  <si>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</si>
  <si>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</si>
  <si>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</si>
  <si>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</si>
  <si>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</si>
  <si>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</si>
  <si>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</si>
  <si>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</si>
  <si>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</si>
  <si>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</si>
  <si>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</si>
  <si>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</si>
  <si>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</si>
  <si>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</si>
  <si>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</si>
  <si>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</si>
  <si>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</si>
  <si>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</si>
  <si>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</si>
  <si>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</si>
  <si>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</si>
  <si>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</si>
  <si>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</si>
  <si>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</si>
  <si>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</si>
  <si>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</si>
  <si>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</si>
  <si>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</si>
  <si>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</si>
  <si>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</si>
  <si>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</si>
  <si>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</si>
  <si>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</si>
  <si>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</si>
  <si>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</si>
  <si>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</si>
  <si>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</si>
  <si>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</si>
  <si>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</si>
  <si>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</si>
  <si>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</si>
  <si>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</si>
  <si>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</si>
  <si>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</si>
  <si>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</si>
  <si>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</si>
  <si>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</si>
  <si>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</si>
  <si>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</si>
  <si>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</si>
  <si>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</si>
  <si>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</si>
  <si>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</si>
  <si>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</si>
  <si>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</si>
  <si>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</si>
  <si>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</si>
  <si>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</si>
  <si>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</si>
  <si>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</si>
  <si>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</si>
  <si>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</si>
  <si>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</si>
  <si>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</si>
  <si>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</si>
  <si>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</si>
  <si>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</si>
  <si>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</si>
  <si>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</si>
  <si>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</si>
  <si>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</si>
  <si>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</si>
  <si>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</si>
  <si>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</si>
  <si>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</si>
  <si>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</si>
  <si>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</si>
  <si>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</si>
  <si>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</si>
  <si>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</si>
  <si>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</si>
  <si>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</si>
  <si>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</si>
  <si>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</si>
  <si>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</si>
  <si>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</si>
  <si>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</si>
  <si>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</si>
  <si>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</si>
  <si>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</si>
  <si>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</si>
  <si>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</si>
  <si>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</si>
  <si>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</si>
  <si>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</si>
  <si>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</si>
  <si>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</si>
  <si>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</si>
  <si>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</si>
  <si>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</si>
  <si>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</si>
  <si>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</si>
  <si>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</si>
  <si>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</si>
  <si>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</si>
  <si>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</si>
  <si>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</si>
  <si>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</si>
  <si>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</si>
  <si>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</si>
  <si>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</si>
  <si>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</si>
  <si>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</si>
  <si>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</si>
  <si>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</si>
  <si>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</si>
  <si>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</si>
  <si>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</si>
  <si>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</si>
  <si>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</si>
  <si>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</si>
  <si>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</si>
  <si>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</si>
  <si>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</si>
  <si>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</si>
  <si>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</si>
  <si>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</si>
  <si>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</si>
  <si>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</si>
  <si>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</si>
  <si>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</si>
  <si>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</si>
  <si>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</si>
  <si>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</si>
  <si>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</si>
  <si>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</si>
  <si>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</si>
  <si>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</si>
  <si>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</si>
  <si>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</si>
  <si>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</si>
  <si>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</si>
  <si>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</si>
  <si>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</si>
  <si>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</si>
  <si>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</si>
  <si>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</si>
  <si>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</si>
  <si>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</si>
  <si>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</si>
  <si>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</si>
  <si>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</si>
  <si>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</si>
  <si>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</si>
  <si>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</si>
  <si>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</si>
  <si>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</si>
  <si>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</si>
  <si>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</si>
  <si>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</si>
  <si>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</si>
  <si>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</si>
  <si>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</si>
  <si>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</si>
  <si>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</si>
  <si>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</si>
  <si>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</si>
  <si>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</si>
  <si>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</si>
  <si>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</si>
  <si>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</si>
  <si>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</si>
  <si>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</si>
  <si>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</si>
  <si>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</si>
  <si>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</si>
  <si>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</si>
  <si>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</si>
  <si>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</si>
  <si>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</si>
  <si>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</si>
  <si>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</si>
  <si>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</si>
  <si>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</si>
  <si>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</si>
  <si>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</si>
  <si>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</si>
  <si>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</si>
  <si>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</si>
  <si>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</si>
  <si>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</si>
  <si>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</si>
  <si>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</si>
  <si>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</si>
  <si>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</si>
  <si>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</si>
  <si>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</si>
  <si>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</si>
  <si>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</si>
  <si>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</si>
  <si>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</si>
  <si>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</si>
  <si>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</si>
  <si>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</si>
  <si>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</si>
  <si>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</si>
  <si>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</si>
  <si>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</si>
  <si>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</si>
  <si>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</si>
  <si>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</si>
  <si>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</si>
  <si>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</si>
  <si>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</si>
  <si>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</si>
  <si>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</si>
  <si>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</si>
  <si>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</si>
  <si>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</si>
  <si>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</si>
  <si>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</si>
  <si>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</si>
  <si>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</si>
  <si>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</si>
  <si>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</si>
  <si>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</si>
  <si>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</si>
  <si>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</si>
  <si>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</si>
  <si>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</si>
  <si>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</si>
  <si>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</si>
  <si>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</si>
  <si>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</si>
  <si>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</si>
  <si>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</si>
  <si>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</si>
  <si>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</si>
  <si>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</si>
  <si>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</si>
  <si>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</si>
  <si>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</si>
  <si>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</si>
  <si>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</si>
  <si>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</si>
  <si>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</si>
  <si>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</si>
  <si>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</si>
  <si>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</si>
  <si>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</si>
  <si>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</si>
  <si>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</si>
  <si>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</si>
  <si>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</si>
  <si>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</si>
  <si>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</si>
  <si>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</si>
  <si>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</si>
  <si>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</si>
  <si>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</si>
  <si>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</si>
  <si>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</si>
  <si>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</si>
  <si>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</si>
  <si>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</si>
  <si>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</si>
  <si>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</si>
  <si>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</si>
  <si>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</si>
  <si>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</si>
  <si>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</si>
  <si>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</si>
  <si>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</si>
  <si>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</si>
  <si>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</si>
  <si>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</si>
  <si>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</si>
  <si>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</si>
  <si>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</si>
  <si>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</si>
  <si>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</si>
  <si>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</si>
  <si>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</si>
  <si>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</si>
  <si>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</si>
  <si>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</si>
  <si>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</si>
  <si>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</si>
  <si>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</si>
  <si>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</si>
  <si>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</si>
  <si>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</si>
  <si>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</si>
  <si>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</si>
  <si>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</si>
  <si>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</si>
  <si>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</si>
  <si>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</si>
  <si>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</si>
  <si>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</si>
  <si>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</si>
  <si>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</si>
  <si>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</si>
  <si>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</si>
  <si>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</si>
  <si>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</si>
  <si>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</si>
  <si>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</si>
  <si>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</si>
  <si>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</si>
  <si>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</si>
  <si>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</si>
  <si>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</si>
  <si>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</si>
  <si>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</si>
  <si>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</si>
  <si>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</si>
  <si>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</si>
  <si>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</si>
  <si>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</si>
  <si>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</si>
  <si>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</si>
  <si>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</si>
  <si>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</si>
  <si>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</si>
  <si>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</si>
  <si>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</si>
  <si>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</si>
  <si>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</si>
  <si>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</si>
  <si>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</si>
  <si>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</si>
  <si>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</si>
  <si>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</si>
  <si>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</si>
  <si>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</si>
  <si>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</si>
  <si>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</si>
  <si>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</si>
  <si>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</si>
  <si>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</si>
  <si>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</si>
  <si>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</si>
  <si>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</si>
  <si>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</si>
  <si>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</si>
  <si>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</si>
  <si>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</si>
  <si>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</si>
  <si>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</si>
  <si>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</si>
  <si>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</si>
  <si>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</si>
  <si>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</si>
  <si>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</si>
  <si>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</si>
  <si>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</si>
  <si>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</si>
  <si>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</si>
  <si>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</si>
  <si>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</si>
  <si>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</si>
  <si>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</si>
  <si>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</si>
  <si>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</si>
  <si>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</si>
  <si>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</si>
  <si>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</si>
  <si>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</si>
  <si>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</si>
  <si>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</si>
  <si>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</si>
  <si>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</si>
  <si>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</si>
  <si>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</si>
  <si>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</si>
  <si>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</si>
  <si>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</si>
  <si>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</si>
  <si>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</si>
  <si>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</si>
  <si>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</si>
  <si>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</si>
  <si>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</si>
  <si>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</si>
  <si>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</si>
  <si>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</si>
  <si>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</si>
  <si>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</si>
  <si>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</si>
  <si>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</si>
  <si>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</si>
  <si>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</si>
  <si>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</si>
  <si>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</si>
  <si>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</si>
  <si>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</si>
  <si>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</si>
  <si>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</si>
  <si>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</si>
  <si>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</si>
  <si>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</si>
  <si>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</si>
  <si>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</si>
  <si>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</si>
  <si>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</si>
  <si>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</si>
  <si>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</si>
  <si>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</si>
  <si>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</si>
  <si>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</si>
  <si>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</si>
  <si>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</si>
  <si>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</si>
  <si>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</si>
  <si>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</si>
  <si>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</si>
  <si>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</si>
  <si>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</si>
  <si>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</si>
  <si>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</si>
  <si>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</si>
  <si>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</si>
  <si>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</si>
  <si>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</si>
  <si>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</si>
  <si>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</si>
  <si>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</si>
  <si>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</si>
  <si>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</si>
  <si>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</si>
  <si>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</si>
  <si>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</si>
  <si>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</si>
  <si>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</si>
  <si>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</si>
  <si>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</si>
  <si>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</si>
  <si>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</si>
  <si>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</si>
  <si>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</si>
  <si>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</si>
  <si>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</si>
  <si>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</si>
  <si>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</si>
  <si>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</si>
  <si>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</si>
  <si>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</si>
  <si>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</si>
  <si>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</si>
  <si>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</si>
  <si>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</si>
  <si>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</si>
  <si>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</si>
  <si>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</si>
  <si>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</si>
  <si>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</si>
  <si>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</si>
  <si>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</si>
  <si>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</si>
  <si>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</si>
  <si>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</si>
  <si>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</si>
  <si>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</si>
  <si>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</si>
  <si>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</si>
  <si>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</si>
  <si>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</si>
  <si>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</si>
  <si>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</si>
  <si>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</si>
  <si>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</si>
  <si>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</si>
  <si>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</si>
  <si>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</si>
  <si>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</si>
  <si>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</si>
  <si>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</si>
  <si>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</si>
  <si>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</si>
  <si>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</si>
  <si>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</si>
  <si>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</si>
  <si>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</si>
  <si>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</si>
  <si>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</si>
  <si>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</si>
  <si>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</si>
  <si>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</si>
  <si>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</si>
  <si>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</si>
  <si>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</si>
  <si>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</si>
  <si>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</si>
  <si>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</si>
  <si>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</si>
  <si>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</si>
  <si>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</si>
  <si>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</si>
  <si>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</si>
  <si>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</si>
  <si>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</si>
  <si>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</si>
  <si>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</si>
  <si>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</si>
  <si>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</si>
  <si>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</si>
  <si>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</si>
  <si>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</si>
  <si>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</si>
  <si>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</si>
  <si>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</si>
  <si>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</si>
  <si>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</si>
  <si>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</si>
  <si>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</si>
  <si>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</si>
  <si>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</si>
  <si>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</si>
  <si>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</si>
  <si>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</si>
  <si>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</si>
  <si>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</si>
  <si>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</si>
  <si>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</si>
  <si>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</si>
  <si>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</si>
  <si>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</si>
  <si>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</si>
  <si>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</si>
  <si>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</si>
  <si>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</si>
  <si>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</si>
  <si>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</si>
  <si>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</si>
  <si>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</si>
  <si>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</si>
  <si>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</si>
  <si>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</si>
  <si>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</si>
  <si>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</si>
  <si>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</si>
  <si>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</si>
  <si>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</si>
  <si>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</si>
  <si>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</si>
  <si>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</si>
  <si>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</si>
  <si>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</si>
  <si>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</si>
  <si>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</si>
  <si>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</si>
  <si>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</si>
  <si>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</si>
  <si>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</si>
  <si>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</si>
  <si>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</si>
  <si>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</si>
  <si>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</si>
  <si>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</si>
  <si>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</si>
  <si>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</si>
  <si>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</si>
  <si>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</si>
  <si>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</si>
  <si>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</si>
  <si>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</si>
  <si>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</si>
  <si>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</si>
  <si>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</si>
  <si>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</si>
  <si>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</si>
  <si>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</si>
  <si>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</si>
  <si>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</si>
  <si>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</si>
  <si>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</si>
  <si>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</si>
  <si>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</si>
  <si>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</si>
  <si>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</si>
  <si>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</si>
  <si>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</si>
  <si>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</si>
  <si>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</si>
  <si>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</si>
  <si>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</si>
  <si>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</si>
  <si>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</si>
  <si>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</si>
  <si>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</si>
  <si>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</si>
  <si>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</si>
  <si>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</si>
  <si>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</si>
  <si>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</si>
  <si>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</si>
  <si>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</si>
  <si>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</si>
  <si>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</si>
  <si>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</si>
  <si>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</si>
  <si>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</si>
  <si>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</si>
  <si>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</si>
  <si>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</si>
  <si>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</si>
  <si>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</si>
  <si>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</si>
  <si>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</si>
  <si>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</si>
  <si>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</si>
  <si>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</si>
  <si>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</si>
  <si>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</si>
  <si>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</si>
  <si>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</si>
  <si>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</si>
  <si>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</si>
  <si>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</si>
  <si>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</si>
  <si>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</si>
  <si>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</si>
  <si>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</si>
  <si>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</si>
  <si>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</si>
  <si>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</si>
  <si>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</si>
  <si>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</si>
  <si>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</si>
  <si>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</si>
  <si>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</si>
  <si>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</si>
  <si>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</si>
  <si>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</si>
  <si>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</si>
  <si>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</si>
  <si>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</si>
  <si>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</si>
  <si>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</si>
  <si>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</si>
  <si>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</si>
  <si>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</si>
  <si>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</si>
  <si>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</si>
  <si>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</si>
  <si>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</si>
  <si>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</si>
  <si>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</si>
  <si>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</si>
  <si>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</si>
  <si>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</si>
  <si>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</si>
  <si>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</si>
  <si>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</si>
  <si>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</si>
  <si>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</si>
  <si>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</si>
  <si>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</si>
  <si>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</si>
  <si>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</si>
  <si>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</si>
  <si>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</si>
  <si>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</si>
  <si>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</si>
  <si>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</si>
  <si>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</si>
  <si>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</si>
  <si>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</si>
  <si>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</si>
  <si>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</si>
  <si>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</si>
  <si>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</si>
  <si>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</si>
  <si>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</si>
  <si>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</si>
  <si>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</si>
  <si>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</si>
  <si>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</si>
  <si>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</si>
  <si>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</si>
  <si>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</si>
  <si>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</si>
  <si>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</si>
  <si>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</si>
  <si>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</si>
  <si>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</si>
  <si>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</si>
  <si>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</si>
  <si>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</si>
  <si>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</si>
  <si>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</si>
  <si>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</si>
  <si>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</si>
  <si>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</si>
  <si>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</si>
  <si>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</si>
  <si>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</si>
  <si>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</si>
  <si>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</si>
  <si>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</si>
  <si>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</si>
  <si>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</si>
  <si>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</si>
  <si>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</si>
  <si>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</si>
  <si>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</si>
  <si>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</si>
  <si>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</si>
  <si>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</si>
  <si>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</si>
  <si>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</si>
  <si>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</si>
  <si>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</si>
  <si>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</si>
  <si>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</si>
  <si>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</si>
  <si>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</si>
  <si>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</si>
  <si>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</si>
  <si>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</si>
  <si>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</si>
  <si>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</si>
  <si>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</si>
  <si>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</si>
  <si>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</si>
  <si>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</si>
  <si>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</si>
  <si>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</si>
  <si>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</si>
  <si>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</si>
  <si>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</si>
  <si>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</si>
  <si>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</si>
  <si>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</si>
  <si>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</si>
  <si>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</si>
  <si>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</si>
  <si>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</si>
  <si>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</si>
  <si>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</si>
  <si>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</si>
  <si>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</si>
  <si>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</si>
  <si>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</si>
  <si>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</si>
  <si>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</si>
  <si>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</si>
  <si>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</si>
  <si>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</si>
  <si>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</si>
  <si>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</si>
  <si>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</si>
  <si>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</si>
  <si>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</si>
  <si>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</si>
  <si>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</si>
  <si>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</si>
  <si>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</si>
  <si>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</si>
  <si>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</si>
  <si>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</si>
  <si>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</si>
  <si>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</si>
  <si>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</si>
  <si>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</si>
  <si>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</si>
  <si>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</si>
  <si>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</si>
  <si>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</si>
  <si>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</si>
  <si>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</si>
  <si>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</si>
  <si>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</si>
  <si>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</si>
  <si>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</si>
  <si>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</si>
  <si>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</si>
  <si>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</si>
  <si>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</si>
  <si>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</si>
  <si>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</si>
  <si>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</si>
  <si>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</si>
  <si>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</si>
  <si>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</si>
  <si>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</si>
  <si>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</si>
  <si>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</si>
  <si>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</si>
  <si>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</si>
  <si>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</si>
  <si>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</si>
  <si>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</si>
  <si>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</si>
  <si>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</si>
  <si>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</si>
  <si>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</si>
  <si>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</si>
  <si>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</si>
  <si>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</si>
  <si>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</si>
  <si>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</si>
  <si>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</si>
  <si>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</si>
  <si>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</si>
  <si>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</si>
  <si>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</si>
  <si>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</si>
  <si>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</si>
  <si>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</si>
  <si>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</si>
  <si>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</si>
  <si>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</si>
  <si>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</si>
  <si>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</si>
  <si>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</si>
  <si>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</si>
  <si>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</si>
  <si>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</si>
  <si>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</si>
  <si>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</si>
  <si>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</si>
  <si>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</si>
  <si>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</si>
  <si>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</si>
  <si>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</si>
  <si>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</si>
  <si>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</si>
  <si>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</si>
  <si>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</si>
  <si>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</si>
  <si>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</si>
  <si>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</si>
  <si>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</si>
  <si>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</si>
  <si>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</si>
  <si>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</si>
  <si>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</si>
  <si>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</si>
  <si>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</si>
  <si>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</si>
  <si>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</si>
  <si>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</si>
  <si>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</si>
  <si>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</si>
  <si>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</si>
  <si>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</si>
  <si>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</si>
  <si>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</si>
  <si>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</si>
  <si>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</si>
  <si>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</si>
  <si>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</si>
  <si>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</si>
  <si>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</si>
  <si>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</si>
  <si>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</si>
  <si>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</si>
  <si>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</si>
  <si>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</si>
  <si>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</si>
  <si>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</si>
  <si>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</si>
  <si>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</si>
  <si>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</si>
  <si>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</si>
  <si>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</si>
  <si>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</si>
  <si>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</si>
  <si>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</si>
  <si>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</si>
  <si>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</si>
  <si>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</si>
  <si>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</si>
  <si>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</si>
  <si>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</si>
  <si>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</si>
  <si>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</si>
  <si>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</si>
  <si>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</si>
  <si>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</si>
  <si>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</si>
  <si>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</si>
  <si>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</si>
  <si>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</si>
  <si>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</si>
  <si>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</si>
  <si>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</si>
  <si>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</si>
  <si>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</si>
  <si>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</si>
  <si>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</si>
  <si>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</si>
  <si>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</si>
  <si>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</si>
  <si>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</si>
  <si>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</si>
  <si>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</si>
  <si>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</si>
  <si>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</si>
  <si>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</si>
  <si>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</si>
  <si>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</si>
  <si>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</si>
  <si>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</si>
  <si>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</si>
  <si>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</si>
  <si>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</si>
  <si>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</si>
  <si>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</si>
  <si>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</si>
  <si>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</si>
  <si>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</si>
  <si>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</si>
  <si>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</si>
  <si>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</si>
  <si>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</si>
  <si>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</si>
  <si>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</si>
  <si>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</si>
  <si>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</si>
  <si>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</si>
  <si>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</si>
  <si>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</si>
  <si>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</si>
  <si>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</si>
  <si>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</si>
  <si>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</si>
  <si>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</si>
  <si>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</si>
  <si>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</si>
  <si>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</si>
  <si>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</si>
  <si>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</si>
  <si>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</si>
  <si>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</si>
  <si>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</si>
  <si>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</si>
  <si>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</si>
  <si>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</si>
  <si>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</si>
  <si>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</si>
  <si>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</si>
  <si>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</si>
  <si>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</si>
  <si>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</si>
  <si>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</si>
  <si>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</si>
  <si>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</si>
  <si>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</si>
  <si>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</si>
  <si>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</si>
  <si>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</si>
  <si>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</si>
  <si>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</si>
  <si>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</si>
  <si>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</si>
  <si>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</si>
  <si>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</si>
  <si>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</si>
  <si>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</si>
  <si>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</si>
  <si>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</si>
  <si>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</si>
  <si>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</si>
  <si>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</si>
  <si>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</si>
  <si>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</si>
  <si>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</si>
  <si>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</si>
  <si>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</si>
  <si>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</si>
  <si>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</si>
  <si>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</si>
  <si>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</si>
  <si>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</si>
  <si>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</si>
  <si>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</si>
  <si>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</si>
  <si>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</si>
  <si>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</si>
  <si>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</si>
  <si>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</si>
  <si>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</si>
  <si>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</si>
  <si>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</si>
  <si>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</si>
  <si>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</si>
  <si>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</si>
  <si>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</si>
  <si>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</si>
  <si>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</si>
  <si>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</si>
  <si>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</si>
  <si>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</si>
  <si>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</si>
  <si>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</si>
  <si>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</si>
  <si>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</si>
  <si>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</si>
  <si>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</si>
  <si>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</si>
  <si>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</si>
  <si>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</si>
  <si>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</si>
  <si>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</si>
  <si>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</si>
  <si>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</si>
  <si>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</si>
  <si>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</si>
  <si>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</si>
  <si>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</si>
  <si>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</si>
  <si>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</si>
  <si>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</si>
  <si>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</si>
  <si>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</si>
  <si>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</si>
  <si>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</si>
  <si>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</si>
  <si>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</si>
  <si>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</si>
  <si>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</si>
  <si>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</si>
  <si>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</si>
  <si>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</si>
  <si>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</si>
  <si>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</si>
  <si>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</si>
  <si>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</si>
  <si>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</si>
  <si>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</si>
  <si>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</si>
  <si>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</si>
  <si>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</si>
  <si>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</si>
  <si>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</si>
  <si>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</si>
  <si>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</si>
  <si>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</si>
  <si>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</si>
  <si>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</si>
  <si>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</si>
  <si>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</si>
  <si>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</si>
  <si>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</si>
  <si>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</si>
  <si>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</si>
  <si>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</si>
  <si>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</si>
  <si>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</si>
  <si>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</si>
  <si>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</si>
  <si>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</si>
  <si>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</si>
  <si>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</si>
  <si>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</si>
  <si>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</si>
  <si>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</si>
  <si>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</si>
  <si>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</si>
  <si>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</si>
  <si>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</si>
  <si>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</si>
  <si>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</si>
  <si>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</si>
  <si>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</si>
  <si>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</si>
  <si>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</si>
  <si>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</si>
  <si>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</si>
  <si>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</si>
  <si>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</si>
  <si>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</si>
  <si>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</si>
  <si>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</si>
  <si>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</si>
  <si>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</si>
  <si>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</si>
  <si>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</si>
  <si>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</si>
  <si>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</si>
  <si>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</si>
  <si>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</si>
  <si>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</si>
  <si>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</si>
  <si>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</si>
  <si>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</si>
  <si>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</si>
  <si>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</si>
  <si>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</si>
  <si>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</si>
  <si>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</si>
  <si>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</si>
  <si>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</si>
  <si>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</si>
  <si>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</si>
  <si>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</si>
  <si>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</si>
  <si>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</si>
  <si>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</si>
  <si>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</si>
  <si>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</si>
  <si>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</si>
  <si>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</si>
  <si>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</si>
  <si>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</si>
  <si>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</si>
  <si>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</si>
  <si>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</si>
  <si>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</si>
  <si>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</si>
  <si>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</si>
  <si>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</si>
  <si>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</si>
  <si>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</si>
  <si>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</si>
  <si>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</si>
  <si>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</si>
  <si>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</si>
  <si>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</si>
  <si>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</si>
  <si>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</si>
  <si>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</si>
  <si>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</si>
  <si>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</si>
  <si>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</si>
  <si>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</si>
  <si>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</si>
  <si>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</si>
  <si>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</si>
  <si>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</si>
  <si>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</si>
  <si>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</si>
  <si>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</si>
  <si>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</si>
  <si>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</si>
  <si>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</si>
  <si>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</si>
  <si>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</si>
  <si>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</si>
  <si>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</si>
  <si>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</si>
  <si>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</si>
  <si>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</si>
  <si>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</si>
  <si>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</si>
  <si>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</si>
  <si>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</si>
  <si>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</si>
  <si>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</si>
  <si>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</si>
  <si>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</si>
  <si>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</si>
  <si>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</si>
  <si>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</si>
  <si>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</si>
  <si>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</si>
  <si>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</si>
  <si>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</si>
  <si>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</si>
  <si>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</si>
  <si>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</si>
  <si>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</si>
  <si>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</si>
  <si>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</si>
  <si>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</si>
  <si>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</si>
  <si>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</si>
  <si>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</si>
  <si>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</si>
  <si>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</si>
  <si>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</si>
  <si>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</si>
  <si>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</si>
  <si>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</si>
  <si>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</si>
  <si>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</si>
  <si>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</si>
  <si>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</si>
  <si>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</si>
  <si>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</si>
  <si>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</si>
  <si>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</si>
  <si>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</si>
  <si>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</si>
  <si>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</si>
  <si>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</si>
  <si>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</si>
  <si>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</si>
  <si>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</si>
  <si>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</si>
  <si>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</si>
  <si>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</si>
  <si>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</si>
  <si>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</si>
  <si>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</si>
  <si>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</si>
  <si>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</si>
  <si>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</si>
  <si>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</si>
  <si>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</si>
  <si>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</si>
  <si>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</si>
  <si>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</si>
  <si>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</si>
  <si>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</si>
  <si>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</si>
  <si>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</si>
  <si>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</si>
  <si>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</si>
  <si>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</si>
  <si>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</si>
  <si>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</si>
  <si>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</si>
  <si>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</si>
  <si>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</si>
  <si>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</si>
  <si>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</si>
  <si>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</si>
  <si>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</si>
  <si>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</si>
  <si>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</si>
  <si>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</si>
  <si>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</si>
  <si>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</si>
  <si>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</si>
  <si>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</si>
  <si>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</si>
  <si>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</si>
  <si>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</si>
  <si>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</si>
  <si>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</si>
  <si>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</si>
  <si>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</si>
  <si>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</si>
  <si>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</si>
  <si>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</si>
  <si>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</si>
  <si>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</si>
  <si>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</si>
  <si>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</si>
  <si>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</si>
  <si>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</si>
  <si>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</si>
  <si>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</si>
  <si>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</si>
  <si>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</si>
  <si>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</si>
  <si>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</si>
  <si>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</si>
  <si>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</si>
  <si>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</si>
  <si>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</si>
  <si>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</si>
  <si>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</si>
  <si>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</si>
  <si>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</si>
  <si>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</si>
  <si>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</si>
  <si>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</si>
  <si>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</si>
  <si>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</si>
  <si>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</si>
  <si>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</si>
  <si>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</si>
  <si>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</si>
  <si>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</si>
  <si>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</si>
  <si>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</si>
  <si>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</si>
  <si>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</si>
  <si>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</si>
  <si>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</si>
  <si>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</si>
  <si>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</si>
  <si>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</si>
  <si>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</si>
  <si>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</si>
  <si>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</si>
  <si>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</si>
  <si>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</si>
  <si>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</si>
  <si>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</si>
  <si>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</si>
  <si>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</si>
  <si>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</si>
  <si>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</si>
  <si>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</si>
  <si>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</si>
  <si>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</si>
  <si>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</si>
  <si>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</si>
  <si>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</si>
  <si>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</si>
  <si>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</si>
  <si>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</si>
  <si>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</si>
  <si>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</si>
  <si>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</si>
  <si>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</si>
  <si>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</si>
  <si>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</si>
  <si>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</si>
  <si>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</si>
  <si>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</si>
  <si>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</si>
  <si>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</si>
  <si>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</si>
  <si>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</si>
  <si>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</si>
  <si>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</si>
  <si>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</si>
  <si>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</si>
  <si>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</si>
  <si>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</si>
  <si>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</si>
  <si>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</si>
  <si>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</si>
  <si>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</si>
  <si>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</si>
  <si>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</si>
  <si>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</si>
  <si>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</si>
  <si>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</si>
  <si>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</si>
  <si>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</si>
  <si>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</si>
  <si>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</si>
  <si>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</si>
  <si>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</si>
  <si>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</si>
  <si>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</si>
  <si>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</si>
  <si>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</si>
  <si>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</si>
  <si>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</si>
  <si>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</si>
  <si>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</si>
  <si>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</si>
  <si>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</si>
  <si>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</si>
  <si>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</si>
  <si>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</si>
  <si>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</si>
  <si>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</si>
  <si>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</si>
  <si>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</si>
  <si>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</si>
  <si>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</si>
  <si>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</si>
  <si>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</si>
  <si>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</si>
  <si>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</si>
  <si>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</si>
  <si>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</si>
  <si>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</si>
  <si>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</si>
  <si>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</si>
  <si>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</si>
  <si>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</si>
  <si>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</si>
  <si>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</si>
  <si>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</si>
  <si>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</si>
  <si>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</si>
  <si>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</si>
  <si>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</si>
  <si>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</si>
  <si>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</si>
  <si>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</si>
  <si>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</si>
  <si>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</si>
  <si>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</si>
  <si>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</si>
  <si>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</si>
  <si>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</si>
  <si>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</si>
  <si>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</si>
  <si>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</si>
  <si>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</si>
  <si>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</si>
  <si>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</si>
  <si>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</si>
  <si>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</si>
  <si>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</si>
  <si>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</si>
  <si>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</si>
  <si>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</si>
  <si>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</si>
  <si>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</si>
  <si>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</si>
  <si>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</si>
  <si>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</si>
  <si>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</si>
  <si>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</si>
  <si>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</si>
  <si>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</si>
  <si>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</si>
  <si>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</si>
  <si>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</si>
  <si>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</si>
  <si>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</si>
  <si>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</si>
  <si>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</si>
  <si>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</si>
  <si>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</si>
  <si>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</si>
  <si>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</si>
  <si>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</si>
  <si>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</si>
  <si>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</si>
  <si>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</si>
  <si>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</si>
  <si>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</si>
  <si>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</si>
  <si>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</si>
  <si>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</si>
  <si>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</si>
  <si>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</si>
  <si>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</si>
  <si>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</si>
  <si>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</si>
  <si>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</si>
  <si>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</si>
  <si>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</si>
  <si>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</si>
  <si>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</si>
  <si>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</si>
  <si>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</si>
  <si>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</si>
  <si>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</si>
  <si>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</si>
  <si>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</si>
  <si>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</si>
  <si>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</si>
  <si>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</si>
  <si>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</si>
  <si>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</si>
  <si>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</si>
  <si>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</si>
  <si>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</si>
  <si>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</si>
  <si>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</si>
  <si>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</si>
  <si>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</si>
  <si>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</si>
  <si>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</si>
  <si>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</si>
  <si>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</si>
  <si>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</si>
  <si>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</si>
  <si>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</si>
  <si>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</si>
  <si>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</si>
  <si>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</si>
  <si>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</si>
  <si>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</si>
  <si>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</si>
  <si>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</si>
  <si>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</si>
  <si>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</si>
  <si>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</si>
  <si>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</si>
  <si>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</si>
  <si>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</si>
  <si>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</si>
  <si>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</si>
  <si>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</si>
  <si>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</si>
  <si>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</si>
  <si>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</si>
  <si>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</si>
  <si>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</si>
  <si>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</si>
  <si>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</si>
  <si>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</si>
  <si>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</si>
  <si>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</si>
  <si>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</si>
  <si>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</si>
  <si>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</si>
  <si>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</si>
  <si>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</si>
  <si>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</si>
  <si>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</si>
  <si>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</si>
  <si>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</si>
  <si>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</si>
  <si>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</si>
  <si>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</si>
  <si>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</si>
  <si>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</si>
  <si>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</si>
  <si>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</si>
  <si>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</si>
  <si>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</si>
  <si>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</si>
  <si>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</si>
  <si>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</si>
  <si>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</si>
  <si>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</si>
  <si>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</si>
  <si>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</si>
  <si>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</si>
  <si>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</si>
  <si>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</si>
  <si>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</si>
  <si>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</si>
  <si>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</si>
  <si>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</si>
  <si>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</si>
  <si>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</si>
  <si>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</si>
  <si>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</si>
  <si>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</si>
  <si>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</si>
  <si>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</si>
  <si>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</si>
  <si>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</si>
  <si>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</si>
  <si>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</si>
  <si>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</si>
  <si>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</si>
  <si>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</si>
  <si>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</si>
  <si>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</si>
  <si>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</si>
  <si>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</si>
  <si>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</si>
  <si>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</si>
  <si>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</si>
  <si>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</si>
  <si>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</si>
  <si>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</si>
  <si>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</si>
  <si>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</si>
  <si>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</si>
  <si>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</si>
  <si>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</si>
  <si>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</si>
  <si>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</si>
  <si>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</si>
  <si>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</si>
  <si>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</si>
  <si>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</si>
  <si>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</si>
  <si>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</si>
  <si>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</si>
  <si>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</si>
  <si>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</si>
  <si>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</si>
  <si>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</si>
  <si>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</si>
  <si>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</si>
  <si>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</si>
  <si>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</si>
  <si>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</si>
  <si>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</si>
  <si>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</si>
  <si>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</si>
  <si>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</si>
  <si>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</si>
  <si>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</si>
  <si>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</si>
  <si>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</si>
  <si>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</si>
  <si>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</si>
  <si>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</si>
  <si>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</si>
  <si>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</si>
  <si>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</si>
  <si>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</si>
  <si>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</si>
  <si>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</si>
  <si>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</si>
  <si>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</si>
  <si>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</si>
  <si>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</si>
  <si>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</si>
  <si>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</si>
  <si>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</si>
  <si>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</si>
  <si>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</si>
  <si>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</si>
  <si>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</si>
  <si>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</si>
  <si>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</si>
  <si>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</si>
  <si>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</si>
  <si>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</si>
  <si>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</si>
  <si>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</si>
  <si>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</si>
  <si>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</si>
  <si>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</si>
  <si>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</si>
  <si>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</si>
  <si>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</si>
  <si>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</si>
  <si>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</si>
  <si>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</si>
  <si>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</si>
  <si>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</si>
  <si>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</si>
  <si>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</si>
  <si>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</si>
  <si>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</si>
  <si>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</si>
  <si>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</si>
  <si>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</si>
  <si>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</si>
  <si>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</si>
  <si>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</si>
  <si>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</si>
  <si>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</si>
  <si>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</si>
  <si>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</si>
  <si>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</si>
  <si>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</si>
  <si>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</si>
  <si>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</si>
  <si>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</si>
  <si>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</si>
  <si>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</si>
  <si>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</si>
  <si>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</si>
  <si>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</si>
  <si>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</si>
  <si>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</si>
  <si>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</si>
  <si>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</si>
  <si>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</si>
  <si>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</si>
  <si>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</si>
  <si>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</si>
  <si>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</si>
  <si>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</si>
  <si>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</si>
  <si>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</si>
  <si>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</si>
  <si>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</si>
  <si>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</si>
  <si>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</si>
  <si>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</si>
  <si>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</si>
  <si>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</si>
  <si>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</si>
  <si>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</si>
  <si>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</si>
  <si>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</si>
  <si>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</si>
  <si>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</si>
  <si>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</si>
  <si>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</si>
  <si>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</si>
  <si>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</si>
  <si>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</si>
  <si>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</si>
  <si>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</si>
  <si>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</si>
  <si>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</si>
  <si>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</si>
  <si>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</si>
  <si>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</si>
  <si>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</si>
  <si>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</si>
  <si>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</si>
  <si>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</si>
  <si>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</si>
  <si>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</si>
  <si>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</si>
  <si>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</si>
  <si>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</si>
  <si>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</si>
  <si>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</si>
  <si>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</si>
  <si>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</si>
  <si>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</si>
  <si>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</si>
  <si>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</si>
  <si>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</si>
  <si>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</si>
  <si>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</si>
  <si>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</si>
  <si>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</si>
  <si>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</si>
  <si>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</si>
  <si>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</si>
  <si>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</si>
  <si>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</si>
  <si>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</si>
  <si>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</si>
  <si>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</si>
  <si>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</si>
  <si>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</si>
  <si>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</si>
  <si>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</si>
  <si>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</si>
  <si>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</si>
  <si>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</si>
  <si>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</si>
  <si>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</si>
  <si>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</si>
  <si>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</si>
  <si>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</si>
  <si>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</si>
  <si>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</si>
  <si>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</si>
  <si>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</si>
  <si>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</si>
  <si>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</si>
  <si>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</si>
  <si>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</si>
  <si>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</si>
  <si>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</si>
  <si>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</si>
  <si>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</si>
  <si>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</si>
  <si>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</si>
  <si>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</si>
  <si>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</si>
  <si>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</si>
  <si>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</si>
  <si>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</si>
  <si>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</si>
  <si>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</si>
  <si>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</si>
  <si>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</si>
  <si>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</si>
  <si>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</si>
  <si>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</si>
  <si>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</si>
  <si>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</si>
  <si>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</si>
  <si>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</si>
  <si>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</si>
  <si>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</si>
  <si>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</si>
  <si>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</si>
  <si>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</si>
  <si>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</si>
  <si>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</si>
  <si>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</si>
  <si>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</si>
  <si>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</si>
  <si>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</si>
  <si>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</si>
  <si>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</si>
  <si>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</si>
  <si>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</si>
  <si>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</si>
  <si>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</si>
  <si>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</si>
  <si>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</si>
  <si>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</si>
  <si>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</si>
  <si>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</si>
  <si>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</si>
  <si>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</si>
  <si>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</si>
  <si>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</si>
  <si>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</si>
  <si>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</si>
  <si>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</si>
  <si>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</si>
  <si>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</si>
  <si>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</si>
  <si>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</si>
  <si>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</si>
  <si>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</si>
  <si>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</si>
  <si>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</si>
  <si>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</si>
  <si>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</si>
  <si>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</si>
  <si>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</si>
  <si>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</si>
  <si>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</si>
  <si>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</si>
  <si>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</si>
  <si>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</si>
  <si>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</si>
  <si>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</si>
  <si>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</si>
  <si>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</si>
  <si>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</si>
  <si>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</si>
  <si>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</si>
  <si>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</si>
  <si>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</si>
  <si>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</si>
  <si>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</si>
  <si>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</si>
  <si>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</si>
  <si>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</si>
  <si>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</si>
  <si>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</si>
  <si>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</si>
  <si>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</si>
  <si>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</si>
  <si>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</si>
  <si>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</si>
  <si>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</si>
  <si>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</si>
  <si>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</si>
  <si>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</si>
  <si>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</si>
  <si>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</si>
  <si>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</si>
  <si>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</si>
  <si>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</si>
  <si>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</si>
  <si>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</si>
  <si>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</si>
  <si>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</si>
  <si>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</si>
  <si>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</si>
  <si>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</si>
  <si>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</si>
  <si>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</si>
  <si>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</si>
  <si>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</si>
  <si>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</si>
  <si>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</si>
  <si>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</si>
  <si>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</si>
  <si>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</si>
  <si>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</si>
  <si>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</si>
  <si>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</si>
  <si>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</si>
  <si>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</si>
  <si>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</si>
  <si>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</si>
  <si>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</si>
  <si>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</si>
  <si>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</si>
  <si>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</si>
  <si>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</si>
  <si>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</si>
  <si>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</si>
  <si>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</si>
  <si>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</si>
  <si>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</si>
  <si>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</si>
  <si>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</si>
  <si>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</si>
  <si>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</si>
  <si>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</si>
  <si>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</si>
  <si>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</si>
  <si>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</si>
  <si>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</si>
  <si>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</si>
  <si>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</si>
  <si>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</si>
  <si>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</si>
  <si>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</si>
  <si>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</si>
  <si>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</si>
  <si>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</si>
  <si>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</si>
  <si>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</si>
  <si>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</si>
  <si>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</si>
  <si>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</si>
  <si>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</si>
  <si>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</si>
  <si>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</si>
  <si>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</si>
  <si>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</si>
  <si>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</si>
  <si>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</si>
  <si>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</si>
  <si>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</si>
  <si>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</si>
  <si>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</si>
  <si>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</si>
  <si>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</si>
  <si>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</si>
  <si>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</si>
  <si>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</si>
  <si>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</si>
  <si>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</si>
  <si>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</si>
  <si>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</si>
  <si>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</si>
  <si>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</si>
  <si>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</si>
  <si>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</si>
  <si>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</si>
  <si>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</si>
  <si>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</si>
  <si>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</si>
  <si>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</si>
  <si>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</si>
  <si>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</si>
  <si>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</si>
  <si>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</si>
  <si>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</si>
  <si>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</si>
  <si>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</si>
  <si>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</si>
  <si>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</si>
  <si>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</si>
  <si>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</si>
  <si>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</si>
  <si>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</si>
  <si>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</si>
  <si>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</si>
  <si>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</si>
  <si>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</si>
  <si>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</si>
  <si>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</si>
  <si>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</si>
  <si>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</si>
  <si>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</si>
  <si>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</si>
  <si>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</si>
  <si>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</si>
  <si>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</si>
  <si>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</si>
  <si>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</si>
  <si>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</si>
  <si>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</si>
  <si>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</si>
  <si>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</si>
  <si>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</si>
  <si>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</si>
  <si>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</si>
  <si>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</si>
  <si>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</si>
  <si>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</si>
  <si>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</si>
  <si>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</si>
  <si>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</si>
  <si>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</si>
  <si>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</si>
  <si>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</si>
  <si>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</si>
  <si>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</si>
  <si>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</si>
  <si>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</si>
  <si>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</si>
  <si>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</si>
  <si>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</si>
  <si>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</si>
  <si>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</si>
  <si>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</si>
  <si>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</si>
  <si>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</si>
  <si>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</si>
  <si>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</si>
  <si>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</si>
  <si>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</si>
  <si>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</si>
  <si>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</si>
  <si>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</si>
  <si>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</si>
  <si>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</si>
  <si>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</si>
  <si>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</si>
  <si>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</si>
  <si>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</si>
  <si>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</si>
  <si>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</si>
  <si>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</si>
  <si>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</si>
  <si>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</si>
  <si>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</si>
  <si>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</si>
  <si>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</si>
  <si>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</si>
  <si>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</si>
  <si>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</si>
  <si>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</si>
  <si>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</si>
  <si>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</si>
  <si>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</si>
  <si>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</si>
  <si>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</si>
  <si>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</si>
  <si>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</si>
  <si>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</si>
  <si>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</si>
  <si>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</si>
  <si>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</si>
  <si>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</si>
  <si>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</si>
  <si>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</si>
  <si>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</si>
  <si>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</si>
  <si>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</si>
  <si>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</si>
  <si>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</si>
  <si>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</si>
  <si>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</si>
  <si>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</si>
  <si>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</si>
  <si>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</si>
  <si>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</si>
  <si>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</si>
  <si>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</si>
  <si>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</si>
  <si>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</si>
  <si>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</si>
  <si>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</si>
  <si>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</si>
  <si>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</si>
  <si>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</si>
  <si>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</si>
  <si>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</si>
  <si>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</si>
  <si>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</si>
  <si>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</si>
  <si>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</si>
  <si>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</si>
  <si>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</si>
  <si>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</si>
  <si>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</si>
  <si>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</si>
  <si>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</si>
  <si>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</si>
  <si>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</si>
  <si>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</si>
  <si>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</si>
  <si>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</si>
  <si>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</si>
  <si>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</si>
  <si>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</si>
  <si>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</si>
  <si>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</si>
  <si>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</si>
  <si>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</si>
  <si>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</si>
  <si>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</si>
  <si>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</si>
  <si>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</si>
  <si>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</si>
  <si>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</si>
  <si>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</si>
  <si>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</si>
  <si>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</si>
  <si>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</si>
  <si>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</si>
  <si>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</si>
  <si>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</si>
  <si>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</si>
  <si>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</si>
  <si>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</si>
  <si>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</si>
  <si>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</si>
  <si>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</si>
  <si>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</si>
  <si>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</si>
  <si>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</si>
  <si>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</si>
  <si>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</si>
  <si>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</si>
  <si>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</si>
  <si>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</si>
  <si>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</si>
  <si>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</si>
  <si>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</si>
  <si>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</si>
  <si>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</si>
  <si>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</si>
  <si>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</si>
  <si>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</si>
  <si>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</si>
  <si>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</si>
  <si>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</si>
  <si>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</si>
  <si>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</si>
  <si>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</si>
  <si>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</si>
  <si>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</si>
  <si>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</si>
  <si>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</si>
  <si>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</si>
  <si>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</si>
  <si>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</si>
  <si>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</si>
  <si>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</si>
  <si>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</si>
  <si>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</si>
  <si>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</si>
  <si>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</si>
  <si>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</si>
  <si>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</si>
  <si>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</si>
  <si>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</si>
  <si>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</si>
  <si>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</si>
  <si>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</si>
  <si>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</si>
  <si>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</si>
  <si>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</si>
  <si>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</si>
  <si>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</si>
  <si>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</si>
  <si>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</si>
  <si>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</si>
  <si>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</si>
  <si>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</si>
  <si>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</si>
  <si>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</si>
  <si>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</si>
  <si>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</si>
  <si>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</si>
  <si>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</si>
  <si>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</si>
  <si>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</si>
  <si>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</si>
  <si>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</si>
  <si>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</si>
  <si>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</si>
  <si>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</si>
  <si>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</si>
  <si>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</si>
  <si>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</si>
  <si>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</si>
  <si>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</si>
  <si>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</si>
  <si>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</si>
  <si>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</si>
  <si>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</si>
  <si>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</si>
  <si>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</si>
  <si>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</si>
  <si>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</si>
  <si>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</si>
  <si>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</si>
  <si>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</si>
  <si>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</si>
  <si>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</si>
  <si>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</si>
  <si>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</si>
  <si>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</si>
  <si>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</si>
  <si>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</si>
  <si>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</si>
  <si>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</si>
  <si>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</si>
  <si>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</si>
  <si>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</si>
  <si>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</si>
  <si>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</si>
  <si>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</si>
  <si>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</si>
  <si>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</si>
  <si>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</si>
  <si>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</si>
  <si>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</si>
  <si>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</si>
  <si>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</si>
  <si>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</si>
  <si>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</si>
  <si>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</si>
  <si>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</si>
  <si>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</si>
  <si>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</si>
  <si>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</si>
  <si>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</si>
  <si>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</si>
  <si>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</si>
  <si>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</si>
  <si>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</si>
  <si>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</si>
  <si>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</si>
  <si>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</si>
  <si>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</si>
  <si>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</si>
  <si>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</si>
  <si>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</si>
  <si>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</si>
  <si>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</si>
  <si>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</si>
  <si>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</si>
  <si>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</si>
  <si>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</si>
  <si>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</si>
  <si>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</si>
  <si>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</si>
  <si>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</si>
  <si>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</si>
  <si>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</si>
  <si>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</si>
  <si>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</si>
  <si>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</si>
  <si>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</si>
  <si>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</si>
  <si>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</si>
  <si>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</si>
  <si>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</si>
  <si>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</si>
  <si>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</si>
  <si>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</si>
  <si>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</si>
  <si>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</si>
  <si>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</si>
  <si>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</si>
  <si>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</si>
  <si>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</si>
  <si>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</si>
  <si>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</si>
  <si>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</si>
  <si>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</si>
  <si>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</si>
  <si>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</si>
  <si>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</si>
  <si>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</si>
  <si>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</si>
  <si>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</si>
  <si>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</si>
  <si>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</si>
  <si>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</si>
  <si>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</si>
  <si>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</si>
  <si>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</si>
  <si>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</si>
  <si>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</si>
  <si>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</si>
  <si>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</si>
  <si>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</si>
  <si>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</si>
  <si>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</si>
  <si>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</si>
  <si>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</si>
  <si>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</si>
  <si>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</si>
  <si>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</si>
  <si>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</si>
  <si>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</si>
  <si>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</si>
  <si>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</si>
  <si>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</si>
  <si>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</si>
  <si>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</si>
  <si>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</si>
  <si>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</si>
  <si>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</si>
  <si>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</si>
  <si>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</si>
  <si>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</si>
  <si>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</si>
  <si>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</si>
  <si>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</si>
  <si>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</si>
  <si>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</si>
  <si>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</si>
  <si>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</si>
  <si>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</si>
  <si>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</si>
  <si>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</si>
  <si>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</si>
  <si>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</si>
  <si>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</si>
  <si>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</si>
  <si>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</si>
  <si>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</si>
  <si>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</si>
  <si>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</si>
  <si>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</si>
  <si>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</si>
  <si>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</si>
  <si>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</si>
  <si>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</si>
  <si>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</si>
  <si>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</si>
  <si>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</si>
  <si>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</si>
  <si>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</si>
  <si>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</si>
  <si>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</si>
  <si>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</si>
  <si>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</si>
  <si>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</si>
  <si>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</si>
  <si>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</si>
  <si>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</si>
  <si>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</si>
  <si>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</si>
  <si>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</si>
  <si>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</si>
  <si>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</si>
  <si>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</si>
  <si>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</si>
  <si>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</si>
  <si>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</si>
  <si>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</si>
  <si>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</si>
  <si>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</si>
  <si>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</si>
  <si>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</si>
  <si>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</si>
  <si>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</si>
  <si>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</si>
  <si>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</si>
  <si>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</si>
  <si>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</si>
  <si>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</si>
  <si>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</si>
  <si>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</si>
  <si>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</si>
  <si>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</si>
  <si>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</si>
  <si>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</si>
  <si>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</si>
  <si>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</si>
  <si>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</si>
  <si>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</si>
  <si>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</si>
  <si>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</si>
  <si>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</si>
  <si>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</si>
  <si>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</si>
  <si>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</si>
  <si>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</si>
  <si>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</si>
  <si>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</si>
  <si>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</si>
  <si>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</si>
  <si>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</si>
  <si>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</si>
  <si>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</si>
  <si>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</si>
  <si>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</si>
  <si>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</si>
  <si>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</si>
  <si>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</si>
  <si>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</si>
  <si>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</si>
  <si>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</si>
  <si>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</si>
  <si>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</si>
  <si>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</si>
  <si>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</si>
  <si>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</si>
  <si>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</si>
  <si>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</si>
  <si>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</si>
  <si>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</si>
  <si>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</si>
  <si>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</si>
  <si>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</si>
  <si>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</si>
  <si>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</si>
  <si>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</si>
  <si>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</si>
  <si>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</si>
  <si>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</si>
  <si>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</si>
  <si>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</si>
  <si>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</si>
  <si>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</si>
  <si>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</si>
  <si>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</si>
  <si>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</si>
  <si>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</si>
  <si>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</si>
  <si>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</si>
  <si>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</si>
  <si>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</si>
  <si>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</si>
  <si>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</si>
  <si>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</si>
  <si>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</si>
  <si>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</si>
  <si>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</si>
  <si>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</si>
  <si>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</si>
  <si>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</si>
  <si>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</si>
  <si>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</si>
  <si>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</si>
  <si>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</si>
  <si>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</si>
  <si>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</si>
  <si>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</si>
  <si>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</si>
  <si>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</si>
  <si>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</si>
  <si>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</si>
  <si>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</si>
  <si>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</si>
  <si>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</si>
  <si>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</si>
  <si>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</si>
  <si>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</si>
  <si>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</si>
  <si>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</si>
  <si>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</si>
  <si>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</si>
  <si>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</si>
  <si>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</si>
  <si>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</si>
  <si>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</si>
  <si>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</si>
  <si>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</si>
  <si>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</si>
  <si>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</si>
  <si>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</si>
  <si>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</si>
  <si>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</si>
  <si>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</si>
  <si>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</si>
  <si>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</si>
  <si>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</si>
  <si>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</si>
  <si>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</si>
  <si>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</si>
  <si>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</si>
  <si>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</si>
  <si>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</si>
  <si>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</si>
  <si>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</si>
  <si>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</si>
  <si>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</si>
  <si>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</si>
  <si>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</si>
  <si>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</si>
  <si>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</si>
  <si>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</si>
  <si>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</si>
  <si>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</si>
  <si>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</si>
  <si>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</si>
  <si>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</si>
  <si>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</si>
  <si>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</si>
  <si>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</si>
  <si>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</si>
  <si>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</si>
  <si>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</si>
  <si>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</si>
  <si>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</si>
  <si>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</si>
  <si>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</si>
  <si>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</si>
  <si>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</si>
  <si>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</si>
  <si>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</si>
  <si>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</si>
  <si>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</si>
  <si>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</si>
  <si>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</si>
  <si>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</si>
  <si>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</si>
  <si>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</si>
  <si>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</si>
  <si>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</si>
  <si>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</si>
  <si>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</si>
  <si>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</si>
  <si>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</si>
  <si>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</si>
  <si>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</si>
  <si>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</si>
  <si>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</si>
  <si>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</si>
  <si>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</si>
  <si>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</si>
  <si>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</si>
  <si>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</si>
  <si>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</si>
  <si>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</si>
  <si>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</si>
  <si>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</si>
  <si>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</si>
  <si>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</si>
  <si>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</si>
  <si>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</si>
  <si>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</si>
  <si>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</si>
  <si>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</si>
  <si>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</si>
  <si>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</si>
  <si>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</si>
  <si>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</si>
  <si>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</si>
  <si>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</si>
  <si>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</si>
  <si>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</si>
  <si>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</si>
  <si>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</si>
  <si>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</si>
  <si>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</si>
  <si>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</si>
  <si>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</si>
  <si>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</si>
  <si>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</si>
  <si>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</si>
  <si>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</si>
  <si>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</si>
  <si>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</si>
  <si>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</si>
  <si>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</si>
  <si>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</si>
  <si>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</si>
  <si>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</si>
  <si>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</si>
  <si>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</si>
  <si>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</si>
  <si>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</si>
  <si>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</si>
  <si>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</si>
  <si>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</si>
  <si>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</si>
  <si>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</si>
  <si>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</si>
  <si>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</si>
  <si>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</si>
  <si>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</si>
  <si>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</si>
  <si>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</si>
  <si>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</si>
  <si>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</si>
  <si>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</si>
  <si>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</si>
  <si>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</si>
  <si>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</si>
  <si>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</si>
  <si>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</si>
  <si>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</si>
  <si>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</si>
  <si>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</si>
  <si>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</si>
  <si>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</si>
  <si>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</si>
  <si>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</si>
  <si>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</si>
  <si>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</si>
  <si>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</si>
  <si>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</si>
  <si>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</si>
  <si>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</si>
  <si>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</si>
  <si>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</si>
  <si>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</si>
  <si>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</si>
  <si>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</si>
  <si>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</si>
  <si>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</si>
  <si>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</si>
  <si>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</si>
  <si>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</si>
  <si>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</si>
  <si>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</si>
  <si>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</si>
  <si>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</si>
  <si>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</si>
  <si>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</si>
  <si>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</si>
  <si>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</si>
  <si>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</si>
  <si>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</si>
  <si>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</si>
  <si>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</si>
  <si>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</si>
  <si>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</si>
  <si>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</si>
  <si>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</si>
  <si>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</si>
  <si>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</si>
  <si>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</si>
  <si>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</si>
  <si>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</si>
  <si>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</si>
  <si>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</si>
  <si>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</si>
  <si>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</si>
  <si>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</si>
  <si>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</si>
  <si>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</si>
  <si>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</si>
  <si>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</si>
  <si>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</si>
  <si>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</si>
  <si>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</si>
  <si>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</si>
  <si>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</si>
  <si>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</si>
  <si>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</si>
  <si>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</si>
  <si>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</si>
  <si>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</si>
  <si>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</si>
  <si>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</si>
  <si>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</si>
  <si>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</si>
  <si>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</si>
  <si>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</si>
  <si>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</si>
  <si>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</si>
  <si>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</si>
  <si>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</si>
  <si>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</si>
  <si>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</si>
  <si>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</si>
  <si>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</si>
  <si>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</si>
  <si>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</si>
  <si>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</si>
  <si>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</si>
  <si>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</si>
  <si>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</si>
  <si>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</si>
  <si>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</si>
  <si>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</si>
  <si>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</si>
  <si>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</si>
  <si>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</si>
  <si>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</si>
  <si>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</si>
  <si>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</si>
  <si>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</si>
  <si>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</si>
  <si>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</si>
  <si>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</si>
  <si>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</si>
  <si>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</si>
  <si>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</si>
  <si>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</si>
  <si>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</si>
  <si>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</si>
  <si>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</si>
  <si>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</si>
  <si>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</si>
  <si>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</si>
  <si>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</si>
  <si>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</si>
  <si>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</si>
  <si>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</si>
  <si>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</si>
  <si>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</si>
  <si>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</si>
  <si>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</si>
  <si>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</si>
  <si>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</si>
  <si>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</si>
  <si>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</si>
  <si>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</si>
  <si>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</si>
  <si>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</si>
  <si>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</si>
  <si>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</si>
  <si>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</si>
  <si>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</si>
  <si>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</si>
  <si>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</si>
  <si>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</si>
  <si>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</si>
  <si>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</si>
  <si>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</si>
  <si>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</si>
  <si>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</si>
  <si>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</si>
  <si>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</si>
  <si>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</si>
  <si>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</si>
  <si>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</si>
  <si>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</si>
  <si>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</si>
  <si>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</si>
  <si>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</si>
  <si>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</si>
  <si>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</si>
  <si>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</si>
  <si>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</si>
  <si>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</si>
  <si>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</si>
  <si>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</si>
  <si>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</si>
  <si>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</si>
  <si>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</si>
  <si>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</si>
  <si>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</si>
  <si>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</si>
  <si>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</si>
  <si>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</si>
  <si>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</si>
  <si>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</si>
  <si>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</si>
  <si>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</si>
  <si>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</si>
  <si>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</si>
  <si>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</si>
  <si>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</si>
  <si>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</si>
  <si>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</si>
  <si>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</si>
  <si>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</si>
  <si>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</si>
  <si>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</si>
  <si>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</si>
  <si>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</si>
  <si>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</si>
  <si>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</si>
  <si>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</si>
  <si>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</si>
  <si>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</si>
  <si>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</si>
  <si>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</si>
  <si>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</si>
  <si>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</si>
  <si>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</si>
  <si>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</si>
  <si>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</si>
  <si>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</si>
  <si>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</si>
  <si>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</si>
  <si>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</si>
  <si>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</si>
  <si>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</si>
  <si>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</si>
  <si>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</si>
  <si>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</si>
  <si>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</si>
  <si>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</si>
  <si>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</si>
  <si>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</si>
  <si>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</si>
  <si>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</si>
  <si>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</si>
  <si>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</si>
  <si>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</si>
  <si>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</si>
  <si>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</si>
  <si>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</si>
  <si>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</si>
  <si>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</si>
  <si>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</si>
  <si>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</si>
  <si>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</si>
  <si>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</si>
  <si>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</si>
  <si>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</si>
  <si>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</si>
  <si>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</si>
  <si>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</si>
  <si>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</si>
  <si>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</si>
  <si>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</si>
  <si>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</si>
  <si>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</si>
  <si>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</si>
  <si>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</si>
  <si>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</si>
  <si>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</si>
  <si>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</si>
  <si>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</si>
  <si>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</si>
  <si>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</si>
  <si>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</si>
  <si>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</si>
  <si>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</si>
  <si>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</si>
  <si>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</si>
  <si>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</si>
  <si>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</si>
  <si>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</si>
  <si>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</si>
  <si>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</si>
  <si>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</si>
  <si>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</si>
  <si>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</si>
  <si>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</si>
  <si>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</si>
  <si>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</si>
  <si>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</si>
  <si>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</si>
  <si>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</si>
  <si>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</si>
  <si>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</si>
  <si>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</si>
  <si>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</si>
  <si>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</si>
  <si>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</si>
  <si>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</si>
  <si>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</si>
  <si>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</si>
  <si>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</si>
  <si>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</si>
  <si>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</si>
  <si>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</si>
  <si>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</si>
  <si>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</si>
  <si>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</si>
  <si>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</si>
  <si>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</si>
  <si>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</si>
  <si>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</si>
  <si>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</si>
  <si>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</si>
  <si>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</si>
  <si>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</si>
  <si>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</si>
  <si>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</si>
  <si>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</si>
  <si>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</si>
  <si>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</si>
  <si>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</si>
  <si>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</si>
  <si>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</si>
  <si>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</si>
  <si>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</si>
  <si>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</si>
  <si>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</si>
  <si>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</si>
  <si>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</si>
  <si>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</si>
  <si>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</si>
  <si>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</si>
  <si>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</si>
  <si>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</si>
  <si>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</si>
  <si>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</si>
  <si>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</si>
  <si>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</si>
  <si>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</si>
  <si>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</si>
  <si>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</si>
  <si>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</si>
  <si>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</si>
  <si>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</si>
  <si>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</si>
  <si>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</si>
  <si>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</si>
  <si>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</si>
  <si>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</si>
  <si>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</si>
  <si>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</si>
  <si>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</si>
  <si>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</si>
  <si>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</si>
  <si>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</si>
  <si>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</si>
  <si>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</si>
  <si>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</si>
  <si>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</si>
  <si>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</si>
  <si>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</si>
  <si>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</si>
  <si>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</si>
  <si>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</si>
  <si>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</si>
  <si>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</si>
  <si>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</si>
  <si>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</si>
  <si>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</si>
  <si>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</si>
  <si>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</si>
  <si>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</si>
  <si>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</si>
  <si>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</si>
  <si>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</si>
  <si>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</si>
  <si>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</si>
  <si>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</si>
  <si>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</si>
  <si>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</si>
  <si>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</si>
  <si>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</si>
  <si>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</si>
  <si>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</si>
  <si>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</si>
  <si>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</si>
  <si>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</si>
  <si>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</si>
  <si>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</si>
  <si>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</si>
  <si>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</si>
  <si>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</si>
  <si>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</si>
  <si>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</si>
  <si>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</si>
  <si>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</si>
  <si>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</si>
  <si>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</si>
  <si>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</si>
  <si>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</si>
  <si>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</si>
  <si>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</si>
  <si>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</si>
  <si>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</si>
  <si>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</si>
  <si>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</si>
  <si>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</si>
  <si>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</si>
  <si>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</si>
  <si>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</si>
  <si>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</si>
  <si>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</si>
  <si>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</si>
  <si>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</si>
  <si>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</si>
  <si>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</si>
  <si>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</si>
  <si>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</si>
  <si>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</si>
  <si>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</si>
  <si>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</si>
  <si>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</si>
  <si>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</si>
  <si>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</si>
  <si>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</si>
  <si>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</si>
  <si>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</si>
  <si>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</si>
  <si>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</si>
  <si>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</si>
  <si>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</si>
  <si>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</si>
  <si>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</si>
  <si>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</si>
  <si>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</si>
  <si>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</si>
  <si>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</si>
  <si>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</si>
  <si>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</si>
  <si>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</si>
  <si>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</si>
  <si>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</si>
  <si>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</si>
  <si>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</si>
  <si>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</si>
  <si>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</si>
  <si>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</si>
  <si>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</si>
  <si>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</si>
  <si>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</si>
  <si>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</si>
  <si>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</si>
  <si>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</si>
  <si>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</si>
  <si>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</si>
  <si>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</si>
  <si>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</si>
  <si>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</si>
  <si>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</si>
  <si>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</si>
  <si>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</si>
  <si>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</si>
  <si>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</si>
  <si>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</si>
  <si>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</si>
  <si>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</si>
  <si>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</si>
  <si>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</si>
  <si>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</si>
  <si>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</si>
  <si>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</si>
  <si>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</si>
  <si>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</si>
  <si>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</si>
  <si>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</si>
  <si>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</si>
  <si>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</si>
  <si>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</si>
  <si>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</si>
  <si>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</si>
  <si>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</si>
  <si>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</si>
  <si>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</si>
  <si>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</si>
  <si>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</si>
  <si>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</si>
  <si>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</si>
  <si>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</si>
  <si>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</si>
  <si>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</si>
  <si>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</si>
  <si>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</si>
  <si>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</si>
  <si>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</si>
  <si>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</si>
  <si>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</si>
  <si>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</si>
  <si>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</si>
  <si>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</si>
  <si>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</si>
  <si>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</si>
  <si>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</si>
  <si>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</si>
  <si>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</si>
  <si>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</si>
  <si>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</si>
  <si>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</si>
  <si>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</si>
  <si>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</si>
  <si>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</si>
  <si>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</si>
  <si>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</si>
  <si>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</si>
  <si>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</si>
  <si>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</si>
  <si>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</si>
  <si>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</si>
  <si>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</si>
  <si>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</si>
  <si>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</si>
  <si>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</si>
  <si>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</si>
  <si>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</si>
  <si>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</si>
  <si>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</si>
  <si>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</si>
  <si>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</si>
  <si>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</si>
  <si>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</si>
  <si>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</si>
  <si>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</si>
  <si>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</si>
  <si>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</si>
  <si>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</si>
  <si>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</si>
  <si>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</si>
  <si>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</si>
  <si>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</si>
  <si>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</si>
  <si>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</si>
  <si>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</si>
  <si>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</si>
  <si>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</si>
  <si>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</si>
  <si>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</si>
  <si>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</si>
  <si>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</si>
  <si>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</si>
  <si>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</si>
  <si>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</si>
  <si>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</si>
  <si>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</si>
  <si>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</si>
  <si>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</si>
  <si>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</si>
  <si>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</si>
  <si>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</si>
  <si>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</si>
  <si>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</si>
  <si>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</si>
  <si>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</si>
  <si>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</si>
  <si>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</si>
  <si>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</si>
  <si>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</si>
  <si>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</si>
  <si>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</si>
  <si>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</si>
  <si>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</si>
  <si>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</si>
  <si>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</si>
  <si>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</si>
  <si>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</si>
  <si>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</si>
  <si>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</si>
  <si>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</si>
  <si>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</si>
  <si>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</si>
  <si>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</si>
  <si>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</si>
  <si>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</si>
  <si>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</si>
  <si>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</si>
  <si>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</si>
  <si>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</si>
  <si>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</si>
  <si>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</si>
  <si>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</si>
  <si>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</si>
  <si>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</si>
  <si>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</si>
  <si>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</si>
  <si>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</si>
  <si>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</si>
  <si>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</si>
  <si>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</si>
  <si>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</si>
  <si>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</si>
  <si>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</si>
  <si>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</si>
  <si>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</si>
  <si>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</si>
  <si>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</si>
  <si>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</si>
  <si>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</si>
  <si>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</si>
  <si>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</si>
  <si>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</si>
  <si>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</si>
  <si>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</si>
  <si>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</si>
  <si>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</si>
  <si>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</si>
  <si>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</si>
  <si>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</si>
  <si>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</si>
  <si>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</si>
  <si>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</si>
  <si>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</si>
  <si>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</si>
  <si>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</si>
  <si>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</si>
  <si>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</si>
  <si>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</si>
  <si>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</si>
  <si>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</si>
  <si>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</si>
  <si>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</si>
  <si>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</si>
  <si>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</si>
  <si>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</si>
  <si>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</si>
  <si>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</si>
  <si>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</si>
  <si>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</si>
  <si>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</si>
  <si>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</si>
  <si>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</si>
  <si>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</si>
  <si>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</si>
  <si>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</si>
  <si>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</si>
  <si>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</si>
  <si>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</si>
  <si>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</si>
  <si>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</si>
  <si>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</si>
  <si>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</si>
  <si>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</si>
  <si>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</si>
  <si>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</si>
  <si>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</si>
  <si>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</si>
  <si>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</si>
  <si>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</si>
  <si>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</si>
  <si>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</si>
  <si>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</si>
  <si>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</si>
  <si>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</si>
  <si>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</si>
  <si>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</si>
  <si>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</si>
  <si>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</si>
  <si>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</si>
  <si>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</si>
  <si>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</si>
  <si>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</si>
  <si>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</si>
  <si>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</si>
  <si>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</si>
  <si>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</si>
  <si>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</si>
  <si>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</si>
  <si>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</si>
  <si>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</si>
  <si>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</si>
  <si>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</si>
  <si>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</si>
  <si>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</si>
  <si>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</si>
  <si>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</si>
  <si>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</si>
  <si>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</si>
  <si>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</si>
  <si>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</si>
  <si>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</si>
  <si>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</si>
  <si>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</si>
  <si>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</si>
  <si>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</si>
  <si>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</si>
  <si>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</si>
  <si>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</si>
  <si>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</si>
  <si>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</si>
  <si>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</si>
  <si>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</si>
  <si>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</si>
  <si>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</si>
  <si>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</si>
  <si>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</si>
  <si>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</si>
  <si>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</si>
  <si>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</si>
  <si>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</si>
  <si>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</si>
  <si>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</si>
  <si>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</si>
  <si>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</si>
  <si>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</si>
  <si>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</si>
  <si>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</si>
  <si>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</si>
  <si>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</si>
  <si>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</si>
  <si>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</si>
  <si>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</si>
  <si>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</si>
  <si>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</si>
  <si>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</si>
  <si>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</si>
  <si>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</si>
  <si>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</si>
  <si>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</si>
  <si>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</si>
  <si>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</si>
  <si>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</si>
  <si>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</si>
  <si>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</si>
  <si>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</si>
  <si>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</si>
  <si>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</si>
  <si>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</si>
  <si>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</si>
  <si>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</si>
  <si>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</si>
  <si>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</si>
  <si>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</si>
  <si>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</si>
  <si>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</si>
  <si>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</si>
  <si>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</si>
  <si>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</si>
  <si>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</si>
  <si>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</si>
  <si>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</si>
  <si>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</si>
  <si>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</si>
  <si>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</si>
  <si>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</si>
  <si>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</si>
  <si>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</si>
  <si>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</si>
  <si>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</si>
  <si>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</si>
  <si>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</si>
  <si>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</si>
  <si>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</si>
  <si>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</si>
  <si>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</si>
  <si>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</si>
  <si>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</si>
  <si>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</si>
  <si>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</si>
  <si>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</si>
  <si>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</si>
  <si>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</si>
  <si>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</si>
  <si>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</si>
  <si>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</si>
  <si>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</si>
  <si>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</si>
  <si>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</si>
  <si>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</si>
  <si>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</si>
  <si>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</si>
  <si>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</si>
  <si>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</si>
  <si>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</si>
  <si>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</si>
  <si>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</si>
  <si>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</si>
  <si>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</si>
  <si>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</si>
  <si>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</si>
  <si>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</si>
  <si>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</si>
  <si>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</si>
  <si>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</si>
  <si>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</si>
  <si>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</si>
  <si>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</si>
  <si>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</si>
  <si>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</si>
  <si>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</si>
  <si>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</si>
  <si>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</si>
  <si>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</si>
  <si>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</si>
  <si>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</si>
  <si>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</si>
  <si>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</si>
  <si>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</si>
  <si>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</si>
  <si>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</si>
  <si>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</si>
  <si>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</si>
  <si>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</si>
  <si>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</si>
  <si>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</si>
  <si>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</si>
  <si>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</si>
  <si>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</si>
  <si>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</si>
  <si>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</si>
  <si>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</si>
  <si>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</si>
  <si>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</si>
  <si>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</si>
  <si>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</si>
  <si>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</si>
  <si>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</si>
  <si>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</si>
  <si>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</si>
  <si>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</si>
  <si>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</si>
  <si>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</si>
  <si>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</si>
  <si>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</si>
  <si>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</si>
  <si>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</si>
  <si>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</si>
  <si>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</si>
  <si>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</si>
  <si>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</si>
  <si>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</si>
  <si>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</si>
  <si>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</si>
  <si>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</si>
  <si>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</si>
  <si>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</si>
  <si>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</si>
  <si>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</si>
  <si>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</si>
  <si>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</si>
  <si>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</si>
  <si>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</si>
  <si>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</si>
  <si>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</si>
  <si>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</si>
  <si>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</si>
  <si>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</si>
  <si>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</si>
  <si>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</si>
  <si>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</si>
  <si>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</si>
  <si>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</si>
  <si>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</si>
  <si>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</si>
  <si>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</si>
  <si>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</si>
  <si>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</si>
  <si>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</si>
  <si>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</si>
  <si>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</si>
  <si>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</si>
  <si>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</si>
  <si>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</si>
  <si>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</si>
  <si>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</si>
  <si>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</si>
  <si>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</si>
  <si>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</si>
  <si>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</si>
  <si>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</si>
  <si>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</si>
  <si>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</si>
  <si>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</si>
  <si>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</si>
  <si>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</si>
  <si>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</si>
  <si>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</si>
  <si>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</si>
  <si>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</si>
  <si>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</si>
  <si>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</si>
  <si>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</si>
  <si>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</si>
  <si>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</si>
  <si>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</si>
  <si>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</si>
  <si>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</si>
  <si>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</si>
  <si>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</si>
  <si>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</si>
  <si>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</si>
  <si>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</si>
  <si>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</si>
  <si>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</si>
  <si>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</si>
  <si>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</si>
  <si>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</si>
  <si>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</si>
  <si>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</si>
  <si>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</si>
  <si>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</si>
  <si>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</si>
  <si>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</si>
  <si>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</si>
  <si>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</si>
  <si>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</si>
  <si>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</si>
  <si>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</si>
  <si>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</si>
  <si>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</si>
  <si>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</si>
  <si>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</si>
  <si>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</si>
  <si>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</si>
  <si>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</si>
  <si>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</si>
  <si>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</si>
  <si>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</si>
  <si>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</si>
  <si>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</si>
  <si>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</si>
  <si>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</si>
  <si>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</si>
  <si>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</si>
  <si>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</si>
  <si>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</si>
  <si>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</si>
  <si>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</si>
  <si>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</si>
  <si>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</si>
  <si>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</si>
  <si>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</si>
  <si>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</si>
  <si>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</si>
  <si>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</si>
  <si>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</si>
  <si>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</si>
  <si>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</si>
  <si>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</si>
  <si>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</si>
  <si>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</si>
  <si>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</si>
  <si>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</si>
  <si>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</si>
  <si>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</si>
  <si>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</si>
  <si>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</si>
  <si>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</si>
  <si>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</si>
  <si>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</si>
  <si>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</si>
  <si>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</si>
  <si>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</si>
  <si>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</si>
  <si>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</si>
  <si>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</si>
  <si>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</si>
  <si>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</si>
  <si>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</si>
  <si>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</si>
  <si>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</si>
  <si>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</si>
  <si>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</si>
  <si>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</si>
  <si>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</si>
  <si>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</si>
  <si>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</si>
  <si>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</si>
  <si>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</si>
  <si>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</si>
  <si>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</si>
  <si>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</si>
  <si>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</si>
  <si>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</si>
  <si>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</si>
  <si>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</si>
  <si>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</si>
  <si>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</si>
  <si>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</si>
  <si>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</si>
  <si>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</si>
  <si>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</si>
  <si>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</si>
  <si>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</si>
  <si>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</si>
  <si>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</si>
  <si>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</si>
  <si>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</si>
  <si>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</si>
  <si>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</si>
  <si>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</si>
  <si>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</si>
  <si>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</si>
  <si>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</si>
  <si>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</si>
  <si>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</si>
  <si>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</si>
  <si>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</si>
  <si>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</si>
  <si>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</si>
  <si>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</si>
  <si>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</si>
  <si>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</si>
  <si>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</si>
  <si>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</si>
  <si>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</si>
  <si>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</si>
  <si>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</si>
  <si>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</si>
  <si>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</si>
  <si>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</si>
  <si>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</si>
  <si>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</si>
  <si>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</si>
  <si>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</si>
  <si>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</si>
  <si>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</si>
  <si>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</si>
  <si>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</si>
  <si>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</si>
  <si>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</si>
  <si>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</si>
  <si>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</si>
  <si>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</si>
  <si>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</si>
  <si>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</si>
  <si>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</si>
  <si>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</si>
  <si>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</si>
  <si>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</si>
  <si>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</si>
  <si>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</si>
  <si>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</si>
  <si>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</si>
  <si>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</si>
  <si>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</si>
  <si>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</si>
  <si>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</si>
  <si>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</si>
  <si>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</si>
  <si>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</si>
  <si>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</si>
  <si>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</si>
  <si>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</si>
  <si>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</si>
  <si>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</si>
  <si>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</si>
  <si>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</si>
  <si>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</si>
  <si>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</si>
  <si>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</si>
  <si>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</si>
  <si>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</si>
  <si>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</si>
  <si>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</si>
  <si>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</si>
  <si>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</si>
  <si>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</si>
  <si>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</si>
  <si>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</si>
  <si>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</si>
  <si>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</si>
  <si>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</si>
  <si>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</si>
  <si>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</si>
  <si>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</si>
  <si>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</si>
  <si>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</si>
  <si>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</si>
  <si>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</si>
  <si>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</si>
  <si>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</si>
  <si>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</si>
  <si>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</si>
  <si>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</si>
  <si>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</si>
  <si>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</si>
  <si>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</si>
  <si>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</si>
  <si>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</si>
  <si>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</si>
  <si>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</si>
  <si>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</si>
  <si>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</si>
  <si>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</si>
  <si>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</si>
  <si>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</si>
  <si>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</si>
  <si>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</si>
  <si>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</si>
  <si>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</si>
  <si>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</si>
  <si>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</si>
  <si>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</si>
  <si>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</si>
  <si>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</si>
  <si>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</si>
  <si>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</si>
  <si>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</si>
  <si>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</si>
  <si>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</si>
  <si>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</si>
  <si>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</si>
  <si>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</si>
  <si>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</si>
  <si>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</si>
  <si>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</si>
  <si>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</si>
  <si>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</si>
  <si>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</si>
  <si>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</si>
  <si>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</si>
  <si>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</si>
  <si>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</si>
  <si>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</si>
  <si>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</si>
  <si>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</si>
  <si>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</si>
  <si>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</si>
  <si>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</si>
  <si>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</si>
  <si>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</si>
  <si>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</si>
  <si>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</si>
  <si>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</si>
  <si>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</si>
  <si>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</si>
  <si>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</si>
  <si>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</si>
  <si>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</si>
  <si>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</si>
  <si>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</si>
  <si>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</si>
  <si>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</si>
  <si>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</si>
  <si>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</si>
  <si>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</si>
  <si>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</si>
  <si>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</si>
  <si>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</si>
  <si>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</si>
  <si>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</si>
  <si>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</si>
  <si>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</si>
  <si>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</si>
  <si>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</si>
  <si>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</si>
  <si>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</si>
  <si>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</si>
  <si>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</si>
  <si>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</si>
  <si>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</si>
  <si>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</si>
  <si>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</si>
  <si>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</si>
  <si>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</si>
  <si>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</si>
  <si>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</si>
  <si>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</si>
  <si>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</si>
  <si>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</si>
  <si>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</si>
  <si>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</si>
  <si>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</si>
  <si>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</si>
  <si>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</si>
  <si>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</si>
  <si>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</si>
  <si>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</si>
  <si>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</si>
  <si>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</si>
  <si>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</si>
  <si>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</si>
  <si>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</si>
  <si>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</si>
  <si>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</si>
  <si>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</si>
  <si>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</si>
  <si>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</si>
  <si>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</si>
  <si>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</si>
  <si>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</si>
  <si>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</si>
  <si>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</si>
  <si>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</si>
  <si>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</si>
  <si>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</si>
  <si>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</si>
  <si>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</si>
  <si>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</si>
  <si>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</si>
  <si>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</si>
  <si>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</si>
  <si>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</si>
  <si>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</si>
  <si>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</si>
  <si>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</si>
  <si>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</si>
  <si>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</si>
  <si>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</si>
  <si>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</si>
  <si>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</si>
  <si>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</si>
  <si>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</si>
  <si>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</si>
  <si>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</si>
  <si>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</si>
  <si>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</si>
  <si>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</si>
  <si>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</si>
  <si>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</si>
  <si>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</si>
  <si>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</si>
  <si>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</si>
  <si>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</si>
  <si>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</si>
  <si>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</si>
  <si>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</si>
  <si>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</si>
  <si>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</si>
  <si>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</si>
  <si>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</si>
  <si>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</si>
  <si>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</si>
  <si>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</si>
  <si>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</si>
  <si>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</si>
  <si>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</si>
  <si>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</si>
  <si>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</si>
  <si>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</si>
  <si>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</si>
  <si>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</si>
  <si>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</si>
  <si>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</si>
  <si>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</si>
  <si>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</si>
  <si>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</si>
  <si>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</si>
  <si>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</si>
  <si>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</si>
  <si>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</si>
  <si>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</si>
  <si>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</si>
  <si>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</si>
  <si>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</si>
  <si>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</si>
  <si>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</si>
  <si>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</si>
  <si>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</si>
  <si>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</si>
  <si>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</si>
  <si>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</si>
  <si>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</si>
  <si>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</si>
  <si>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</si>
  <si>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</si>
  <si>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</si>
  <si>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</si>
  <si>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</si>
  <si>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</si>
  <si>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</si>
  <si>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</si>
  <si>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</si>
  <si>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</si>
  <si>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</si>
  <si>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</si>
  <si>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</si>
  <si>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</si>
  <si>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</si>
  <si>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</si>
  <si>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</si>
  <si>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</si>
  <si>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</si>
  <si>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</si>
  <si>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</si>
  <si>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</si>
  <si>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</si>
  <si>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</si>
  <si>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</si>
  <si>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</si>
  <si>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</si>
  <si>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</si>
  <si>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</si>
  <si>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</si>
  <si>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</si>
  <si>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</si>
  <si>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</si>
  <si>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</si>
  <si>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</si>
  <si>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</si>
  <si>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</si>
  <si>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</si>
  <si>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</si>
  <si>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</si>
  <si>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</si>
  <si>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</si>
  <si>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</si>
  <si>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</si>
  <si>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</si>
  <si>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</si>
  <si>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</si>
  <si>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</si>
  <si>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</si>
  <si>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</si>
  <si>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</si>
  <si>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</si>
  <si>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</si>
  <si>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</si>
  <si>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</si>
  <si>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</si>
  <si>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</si>
  <si>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</si>
  <si>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</si>
  <si>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</si>
  <si>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</si>
  <si>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</si>
  <si>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</si>
  <si>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</si>
  <si>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</si>
  <si>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</si>
  <si>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</si>
  <si>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</si>
  <si>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</si>
  <si>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</si>
  <si>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</si>
  <si>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</si>
  <si>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</si>
  <si>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</si>
  <si>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</si>
  <si>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</si>
  <si>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</si>
  <si>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</si>
  <si>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</si>
  <si>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</si>
  <si>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</si>
  <si>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</si>
  <si>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</si>
  <si>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</si>
  <si>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</si>
  <si>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</si>
  <si>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</si>
  <si>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</si>
  <si>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</si>
  <si>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</si>
  <si>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</si>
  <si>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</si>
  <si>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</si>
  <si>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</si>
  <si>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</si>
  <si>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</si>
  <si>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</si>
  <si>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</si>
  <si>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</si>
  <si>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</si>
  <si>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</si>
  <si>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</si>
  <si>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</si>
  <si>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</si>
  <si>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</si>
  <si>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</si>
  <si>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</si>
  <si>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</si>
  <si>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</si>
  <si>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</si>
  <si>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</si>
  <si>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</si>
  <si>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</si>
  <si>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</si>
  <si>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</si>
  <si>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</si>
  <si>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</si>
  <si>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</si>
  <si>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</si>
  <si>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</si>
  <si>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</si>
  <si>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</si>
  <si>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</si>
  <si>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</si>
  <si>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</si>
  <si>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</si>
  <si>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</si>
  <si>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</si>
  <si>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</si>
  <si>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</si>
  <si>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</si>
  <si>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</si>
  <si>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</si>
  <si>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</si>
  <si>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</si>
  <si>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</si>
  <si>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</si>
  <si>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</si>
  <si>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</si>
  <si>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</si>
  <si>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</si>
  <si>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</si>
  <si>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</si>
  <si>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</si>
  <si>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</si>
  <si>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</si>
  <si>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</si>
  <si>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</si>
  <si>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</si>
  <si>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</si>
  <si>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</si>
  <si>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</si>
  <si>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</si>
  <si>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</si>
  <si>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</si>
  <si>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</si>
  <si>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</si>
  <si>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</si>
  <si>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</si>
  <si>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</si>
  <si>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</si>
  <si>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</si>
  <si>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</si>
  <si>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</si>
  <si>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</si>
  <si>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</si>
  <si>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</si>
  <si>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</si>
  <si>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</si>
  <si>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</si>
  <si>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</si>
  <si>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</si>
  <si>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</si>
  <si>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</si>
  <si>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</si>
  <si>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</si>
  <si>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</si>
  <si>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</si>
  <si>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</si>
  <si>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</si>
  <si>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</si>
  <si>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</si>
  <si>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</si>
  <si>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</si>
  <si>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</si>
  <si>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</si>
  <si>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</si>
  <si>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</si>
  <si>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</si>
  <si>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</si>
  <si>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</si>
  <si>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</si>
  <si>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</si>
  <si>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</si>
  <si>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</si>
  <si>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</si>
  <si>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</si>
  <si>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</si>
  <si>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</si>
  <si>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</si>
  <si>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</si>
  <si>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</si>
  <si>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</si>
  <si>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</si>
  <si>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</si>
  <si>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</si>
  <si>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</si>
  <si>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</si>
  <si>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</si>
  <si>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</si>
  <si>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</si>
  <si>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</si>
  <si>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</si>
  <si>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</si>
  <si>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</si>
  <si>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</si>
  <si>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</si>
  <si>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</si>
  <si>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</si>
  <si>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</si>
  <si>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</si>
  <si>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</si>
  <si>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</si>
  <si>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</si>
  <si>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</si>
  <si>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</si>
  <si>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</si>
  <si>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</si>
  <si>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</si>
  <si>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</si>
  <si>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</si>
  <si>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</si>
  <si>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</si>
  <si>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</si>
  <si>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</si>
  <si>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</si>
  <si>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</si>
  <si>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</si>
  <si>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</si>
  <si>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</si>
  <si>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</si>
  <si>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</si>
  <si>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</si>
  <si>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</si>
  <si>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</si>
  <si>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</si>
  <si>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</si>
  <si>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</si>
  <si>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</si>
  <si>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</si>
  <si>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</si>
  <si>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</si>
  <si>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</si>
  <si>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</si>
  <si>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</si>
  <si>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</si>
  <si>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</si>
  <si>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</si>
  <si>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</si>
  <si>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</si>
  <si>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</si>
  <si>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</si>
  <si>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</si>
  <si>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</si>
  <si>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</si>
  <si>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</si>
  <si>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</si>
  <si>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</si>
  <si>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</si>
  <si>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</si>
  <si>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</si>
  <si>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</si>
  <si>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</si>
  <si>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</si>
  <si>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</si>
  <si>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</si>
  <si>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</si>
  <si>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</si>
  <si>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</si>
  <si>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</si>
  <si>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</si>
  <si>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</si>
  <si>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</si>
  <si>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</si>
  <si>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</si>
  <si>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</si>
  <si>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</si>
  <si>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</si>
  <si>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</si>
  <si>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</si>
  <si>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</si>
  <si>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</si>
  <si>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</si>
  <si>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</si>
  <si>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</si>
  <si>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</si>
  <si>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</si>
  <si>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</si>
  <si>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</si>
  <si>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</si>
  <si>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</si>
  <si>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</si>
  <si>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</si>
  <si>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</si>
  <si>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</si>
  <si>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</si>
  <si>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</si>
  <si>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</si>
  <si>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</si>
  <si>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</si>
  <si>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</si>
  <si>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</si>
  <si>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</si>
  <si>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</si>
  <si>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</si>
  <si>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</si>
  <si>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</si>
  <si>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</si>
  <si>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</si>
  <si>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</si>
  <si>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</si>
  <si>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</si>
  <si>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</si>
  <si>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</si>
  <si>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</si>
  <si>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</si>
  <si>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</si>
  <si>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</si>
  <si>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</si>
  <si>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</si>
  <si>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</si>
  <si>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</si>
  <si>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</si>
  <si>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</si>
  <si>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</si>
  <si>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</si>
  <si>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</si>
  <si>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</si>
  <si>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</si>
  <si>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</si>
  <si>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</si>
  <si>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</si>
  <si>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</si>
  <si>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</si>
  <si>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</si>
  <si>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</si>
  <si>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</si>
  <si>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</si>
  <si>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</si>
  <si>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</si>
  <si>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</si>
  <si>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</si>
  <si>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</si>
  <si>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</si>
  <si>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</si>
  <si>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</si>
  <si>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</si>
  <si>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</si>
  <si>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</si>
  <si>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</si>
  <si>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</si>
  <si>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</si>
  <si>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</si>
  <si>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</si>
  <si>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</si>
  <si>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</si>
  <si>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</si>
  <si>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</si>
  <si>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</si>
  <si>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</si>
  <si>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</si>
  <si>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</si>
  <si>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</si>
  <si>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</si>
  <si>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</si>
  <si>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</si>
  <si>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</si>
  <si>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</si>
  <si>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</si>
  <si>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</si>
  <si>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</si>
  <si>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</si>
  <si>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</si>
  <si>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</si>
  <si>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</si>
  <si>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</si>
  <si>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</si>
  <si>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</si>
  <si>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</si>
  <si>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</si>
  <si>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</si>
  <si>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</si>
  <si>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</si>
  <si>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</si>
  <si>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</si>
  <si>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</si>
  <si>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</si>
  <si>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</si>
  <si>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</si>
  <si>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</si>
  <si>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</si>
  <si>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</si>
  <si>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</si>
  <si>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</si>
  <si>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</si>
  <si>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</si>
  <si>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</si>
  <si>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</si>
  <si>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</si>
  <si>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</si>
  <si>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</si>
  <si>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</si>
  <si>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</si>
  <si>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</si>
  <si>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</si>
  <si>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</si>
  <si>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</si>
  <si>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</si>
  <si>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</si>
  <si>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</si>
  <si>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</si>
  <si>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</si>
  <si>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</si>
  <si>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</si>
  <si>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</si>
  <si>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</si>
  <si>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</si>
  <si>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</si>
  <si>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</si>
  <si>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</si>
  <si>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</si>
  <si>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</si>
  <si>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</si>
  <si>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</si>
  <si>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</si>
  <si>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</si>
  <si>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</si>
  <si>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</si>
  <si>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</si>
  <si>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</si>
  <si>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</si>
  <si>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</si>
  <si>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</si>
  <si>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</si>
  <si>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</si>
  <si>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</si>
  <si>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</si>
  <si>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</si>
  <si>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</si>
  <si>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</si>
  <si>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</si>
  <si>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</si>
  <si>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</si>
  <si>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</si>
  <si>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</si>
  <si>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</si>
  <si>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</si>
  <si>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</si>
  <si>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</si>
  <si>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</si>
  <si>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</si>
  <si>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</si>
  <si>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</si>
  <si>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</si>
  <si>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</si>
  <si>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</si>
  <si>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</si>
  <si>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</si>
  <si>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</si>
  <si>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</si>
  <si>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</si>
  <si>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</si>
  <si>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</si>
  <si>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</si>
  <si>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</si>
  <si>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</si>
  <si>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</si>
  <si>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</si>
  <si>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</si>
  <si>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</si>
  <si>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</si>
  <si>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</si>
  <si>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</si>
  <si>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</si>
  <si>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</si>
  <si>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</si>
  <si>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</si>
  <si>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</si>
  <si>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</si>
  <si>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</si>
  <si>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</si>
  <si>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</si>
  <si>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</si>
  <si>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</si>
  <si>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</si>
  <si>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</si>
  <si>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</si>
  <si>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</si>
  <si>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</si>
  <si>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</si>
  <si>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</si>
  <si>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</si>
  <si>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</si>
  <si>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</si>
  <si>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</si>
  <si>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</si>
  <si>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</si>
  <si>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</si>
  <si>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</si>
  <si>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</si>
  <si>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</si>
  <si>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</si>
  <si>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</si>
  <si>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</si>
  <si>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</si>
  <si>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</si>
  <si>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</si>
  <si>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</si>
  <si>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</si>
  <si>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</si>
  <si>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</si>
  <si>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</si>
  <si>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</si>
  <si>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</si>
  <si>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</si>
  <si>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</si>
  <si>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</si>
  <si>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</si>
  <si>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</si>
  <si>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</si>
  <si>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</si>
  <si>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</si>
  <si>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</si>
  <si>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</si>
  <si>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</si>
  <si>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</si>
  <si>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</si>
  <si>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</si>
  <si>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</si>
  <si>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</si>
  <si>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</si>
  <si>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</si>
  <si>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</si>
  <si>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</si>
  <si>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</si>
  <si>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</si>
  <si>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</si>
  <si>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</si>
  <si>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</si>
  <si>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</si>
  <si>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</si>
  <si>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</si>
  <si>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</si>
  <si>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</si>
  <si>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</si>
  <si>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</si>
  <si>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</si>
  <si>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</si>
  <si>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</si>
  <si>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</si>
  <si>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</si>
  <si>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</si>
  <si>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</si>
  <si>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</si>
  <si>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</si>
  <si>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</si>
  <si>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</si>
  <si>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</si>
  <si>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</si>
  <si>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</si>
  <si>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</si>
  <si>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</si>
  <si>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</si>
  <si>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</si>
  <si>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</si>
  <si>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</si>
  <si>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</si>
  <si>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</si>
  <si>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</si>
  <si>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</si>
  <si>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</si>
  <si>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</si>
  <si>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</si>
  <si>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</si>
  <si>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</si>
  <si>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</si>
  <si>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</si>
  <si>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</si>
  <si>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</si>
  <si>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</si>
  <si>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</si>
  <si>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</si>
  <si>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</si>
  <si>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</si>
  <si>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</si>
  <si>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</si>
  <si>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</si>
  <si>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</si>
  <si>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</si>
  <si>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</si>
  <si>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</si>
  <si>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</si>
  <si>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</si>
  <si>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</si>
  <si>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</si>
  <si>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</si>
  <si>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</si>
  <si>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</si>
  <si>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</si>
  <si>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</si>
  <si>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</si>
  <si>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</si>
  <si>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</si>
  <si>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</si>
  <si>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</si>
  <si>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</si>
  <si>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</si>
  <si>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</si>
  <si>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</si>
  <si>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</si>
  <si>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</si>
  <si>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</si>
  <si>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</si>
  <si>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</si>
  <si>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</si>
  <si>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</si>
  <si>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</si>
  <si>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</si>
  <si>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</si>
  <si>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</si>
  <si>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</si>
  <si>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</si>
  <si>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</si>
  <si>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</si>
  <si>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</si>
  <si>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</si>
  <si>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</si>
  <si>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</si>
  <si>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</si>
  <si>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</si>
  <si>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</si>
  <si>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</si>
  <si>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</si>
  <si>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</si>
  <si>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</si>
  <si>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</si>
  <si>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</si>
  <si>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</si>
  <si>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</si>
  <si>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</si>
  <si>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</si>
  <si>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</si>
  <si>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</si>
  <si>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</si>
  <si>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</si>
  <si>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</si>
  <si>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</si>
  <si>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</si>
  <si>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</si>
  <si>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</si>
  <si>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</si>
  <si>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</si>
  <si>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</si>
  <si>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</si>
  <si>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</si>
  <si>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</si>
  <si>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</si>
  <si>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</si>
  <si>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</si>
  <si>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</si>
  <si>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</si>
  <si>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</si>
  <si>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</si>
  <si>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</si>
  <si>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</si>
  <si>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</si>
  <si>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</si>
  <si>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</si>
  <si>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</si>
  <si>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</si>
  <si>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</si>
  <si>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</si>
  <si>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</si>
  <si>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</si>
  <si>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</si>
  <si>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</si>
  <si>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</si>
  <si>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</si>
  <si>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</si>
  <si>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</si>
  <si>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</si>
  <si>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</si>
  <si>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</si>
  <si>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</si>
  <si>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</si>
  <si>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</si>
  <si>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</si>
  <si>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</si>
  <si>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</si>
  <si>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</si>
  <si>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</si>
  <si>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</si>
  <si>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</si>
  <si>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</si>
  <si>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</si>
  <si>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</si>
  <si>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</si>
  <si>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</si>
  <si>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</si>
  <si>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</si>
  <si>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</si>
  <si>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</si>
  <si>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</si>
  <si>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</si>
  <si>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</si>
  <si>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</si>
  <si>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</si>
  <si>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</si>
  <si>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</si>
  <si>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</si>
  <si>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</si>
  <si>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</si>
  <si>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</si>
  <si>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</si>
  <si>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</si>
  <si>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</si>
  <si>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</si>
  <si>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</si>
  <si>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</si>
  <si>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</si>
  <si>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</si>
  <si>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</si>
  <si>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</si>
  <si>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</si>
  <si>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</si>
  <si>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</si>
  <si>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</si>
  <si>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</si>
  <si>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</si>
  <si>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</si>
  <si>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</si>
  <si>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</si>
  <si>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</si>
  <si>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</si>
  <si>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</si>
  <si>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</si>
  <si>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</si>
  <si>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</si>
  <si>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</si>
  <si>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</si>
  <si>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</si>
  <si>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</si>
  <si>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</si>
  <si>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</si>
  <si>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</si>
  <si>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</si>
  <si>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</si>
  <si>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</si>
  <si>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</si>
  <si>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</si>
  <si>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</si>
  <si>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</si>
  <si>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</si>
  <si>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</si>
  <si>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</si>
  <si>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</si>
  <si>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</si>
  <si>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</si>
  <si>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</si>
  <si>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</si>
  <si>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</si>
  <si>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</si>
  <si>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</si>
  <si>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</si>
  <si>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</si>
  <si>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</si>
  <si>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</si>
  <si>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</si>
  <si>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</si>
  <si>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</si>
  <si>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</si>
  <si>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</si>
  <si>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</si>
  <si>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</si>
  <si>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</si>
  <si>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</si>
  <si>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</si>
  <si>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</si>
  <si>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</si>
  <si>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</si>
  <si>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</si>
  <si>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</si>
  <si>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</si>
  <si>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</si>
  <si>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</si>
  <si>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</si>
  <si>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</si>
  <si>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</si>
  <si>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</si>
  <si>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</si>
  <si>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</si>
  <si>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</si>
  <si>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</si>
  <si>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</si>
  <si>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</si>
  <si>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</si>
  <si>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</si>
  <si>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</si>
  <si>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</si>
  <si>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</si>
  <si>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</si>
  <si>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</si>
  <si>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</si>
  <si>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</si>
  <si>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</si>
  <si>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</si>
  <si>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</si>
  <si>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</si>
  <si>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</si>
  <si>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</si>
  <si>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</si>
  <si>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</si>
  <si>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</si>
  <si>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</si>
  <si>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</si>
  <si>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</si>
  <si>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</si>
  <si>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</si>
  <si>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</si>
  <si>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</si>
  <si>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</si>
  <si>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</si>
  <si>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</si>
  <si>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</si>
  <si>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</si>
  <si>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</si>
  <si>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</si>
  <si>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</si>
  <si>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</si>
  <si>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</si>
  <si>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</si>
  <si>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</si>
  <si>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</si>
  <si>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</si>
  <si>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</si>
  <si>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</si>
  <si>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</si>
  <si>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</si>
  <si>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</si>
  <si>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</si>
  <si>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</si>
  <si>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</si>
  <si>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</si>
  <si>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</si>
  <si>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</si>
  <si>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</si>
  <si>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</si>
  <si>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</si>
  <si>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</si>
  <si>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</si>
  <si>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</si>
  <si>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</si>
  <si>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</si>
  <si>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</si>
  <si>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</si>
  <si>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</si>
  <si>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</si>
  <si>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</si>
  <si>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</si>
  <si>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</si>
  <si>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</si>
  <si>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</si>
  <si>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</si>
  <si>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</si>
  <si>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</si>
  <si>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</si>
  <si>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</si>
  <si>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</si>
  <si>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</si>
  <si>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</si>
  <si>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</si>
  <si>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</si>
  <si>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</si>
  <si>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</si>
  <si>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</si>
  <si>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</si>
  <si>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</si>
  <si>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</si>
  <si>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</si>
  <si>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</si>
  <si>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</si>
  <si>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</si>
  <si>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</si>
  <si>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</si>
  <si>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</si>
  <si>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</si>
  <si>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</si>
  <si>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</si>
  <si>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</si>
  <si>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</si>
  <si>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</si>
  <si>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</si>
  <si>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</si>
  <si>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</si>
  <si>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</si>
  <si>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</si>
  <si>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</si>
  <si>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</si>
  <si>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</si>
  <si>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</si>
  <si>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</si>
  <si>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</si>
  <si>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</si>
  <si>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</si>
  <si>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</si>
  <si>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</si>
  <si>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</si>
  <si>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</si>
  <si>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</si>
  <si>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</si>
  <si>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</si>
  <si>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</si>
  <si>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</si>
  <si>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</si>
  <si>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</si>
  <si>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</si>
  <si>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</si>
  <si>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</si>
  <si>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</si>
  <si>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</si>
  <si>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</si>
  <si>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</si>
  <si>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</si>
  <si>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</si>
  <si>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</si>
  <si>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</si>
  <si>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</si>
  <si>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</si>
  <si>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</si>
  <si>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</si>
  <si>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</si>
  <si>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</si>
  <si>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</si>
  <si>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</si>
  <si>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</si>
  <si>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</si>
  <si>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</si>
  <si>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</si>
  <si>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</si>
  <si>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</si>
  <si>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</si>
  <si>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</si>
  <si>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</si>
  <si>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</si>
  <si>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</si>
  <si>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</si>
  <si>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</si>
  <si>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</si>
  <si>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</si>
  <si>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</si>
  <si>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</si>
  <si>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</si>
  <si>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</si>
  <si>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</si>
  <si>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</si>
  <si>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</si>
  <si>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</si>
  <si>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</si>
  <si>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</si>
  <si>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</si>
  <si>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</si>
  <si>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</si>
  <si>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</si>
  <si>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</si>
  <si>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</si>
  <si>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</si>
  <si>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</si>
  <si>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</si>
  <si>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</si>
  <si>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</si>
  <si>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</si>
  <si>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</si>
  <si>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</si>
  <si>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</si>
  <si>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</si>
  <si>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</si>
  <si>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</si>
  <si>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</si>
  <si>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</si>
  <si>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</si>
  <si>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</si>
  <si>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</si>
  <si>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</si>
  <si>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</si>
  <si>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</si>
  <si>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</si>
  <si>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</si>
  <si>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</si>
  <si>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</si>
  <si>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</si>
  <si>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</si>
  <si>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</si>
  <si>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</si>
  <si>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</si>
  <si>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</si>
  <si>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</si>
  <si>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</si>
  <si>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</si>
  <si>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</si>
  <si>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</si>
  <si>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</si>
  <si>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</si>
  <si>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</si>
  <si>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</si>
  <si>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</si>
  <si>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</si>
  <si>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</si>
  <si>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</si>
  <si>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</si>
  <si>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</si>
  <si>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</si>
  <si>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</si>
  <si>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</si>
  <si>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</si>
  <si>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</si>
  <si>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</si>
  <si>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</si>
  <si>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</si>
  <si>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</si>
  <si>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</si>
  <si>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</si>
  <si>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</si>
  <si>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</si>
  <si>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</si>
  <si>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</si>
  <si>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</si>
  <si>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</si>
  <si>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</si>
  <si>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</si>
  <si>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</si>
  <si>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</si>
  <si>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</si>
  <si>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</si>
  <si>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</si>
  <si>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</si>
  <si>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</si>
  <si>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</si>
  <si>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</si>
  <si>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</si>
  <si>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</si>
  <si>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</si>
  <si>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</si>
  <si>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</si>
  <si>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</si>
  <si>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</si>
  <si>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</si>
  <si>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</si>
  <si>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</si>
  <si>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</si>
  <si>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</si>
  <si>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</si>
  <si>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</si>
  <si>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</si>
  <si>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</si>
  <si>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</si>
  <si>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</si>
  <si>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</si>
  <si>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</si>
  <si>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</si>
  <si>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</si>
  <si>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</si>
  <si>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</si>
  <si>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</si>
  <si>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</si>
  <si>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</si>
  <si>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</si>
  <si>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</si>
  <si>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</si>
  <si>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</si>
  <si>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</si>
  <si>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</si>
  <si>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</si>
  <si>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</si>
  <si>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</si>
  <si>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</si>
  <si>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</si>
  <si>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</si>
  <si>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</si>
  <si>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</si>
  <si>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</si>
  <si>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</si>
  <si>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</si>
  <si>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</si>
  <si>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</si>
  <si>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</si>
  <si>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</si>
  <si>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</si>
  <si>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</si>
  <si>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</si>
  <si>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</si>
  <si>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</si>
  <si>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</si>
  <si>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</si>
  <si>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</si>
  <si>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</si>
  <si>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</si>
  <si>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</si>
  <si>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</si>
  <si>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</si>
  <si>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</si>
  <si>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</si>
  <si>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</si>
  <si>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</si>
  <si>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</si>
  <si>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</si>
  <si>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</si>
  <si>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</si>
  <si>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</si>
  <si>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</si>
  <si>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</si>
  <si>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</si>
  <si>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</si>
  <si>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</si>
  <si>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</si>
  <si>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</si>
  <si>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</si>
  <si>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</si>
  <si>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</si>
  <si>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</si>
  <si>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</si>
  <si>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</si>
  <si>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</si>
  <si>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</si>
  <si>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</si>
  <si>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</si>
  <si>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</si>
  <si>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</si>
  <si>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</si>
  <si>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</si>
  <si>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</si>
  <si>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</si>
  <si>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</si>
  <si>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</si>
  <si>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</si>
  <si>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</si>
  <si>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</si>
  <si>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</si>
  <si>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</si>
  <si>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</si>
  <si>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</si>
  <si>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</si>
  <si>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</si>
  <si>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</si>
  <si>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</si>
  <si>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</si>
  <si>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</si>
  <si>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</si>
  <si>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</si>
  <si>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</si>
  <si>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</si>
  <si>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</si>
  <si>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</si>
  <si>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</si>
  <si>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</si>
  <si>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</si>
  <si>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</si>
  <si>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</si>
  <si>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</si>
  <si>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</si>
  <si>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</si>
  <si>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</si>
  <si>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</si>
  <si>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</si>
  <si>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</si>
  <si>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</si>
  <si>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</si>
  <si>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</si>
  <si>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</si>
  <si>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</si>
  <si>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</si>
  <si>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</si>
  <si>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</si>
  <si>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</si>
  <si>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</si>
  <si>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</si>
  <si>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</si>
  <si>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</si>
  <si>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</si>
  <si>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</si>
  <si>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</si>
  <si>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</si>
  <si>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</si>
  <si>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</si>
  <si>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</si>
  <si>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</si>
  <si>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</si>
  <si>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</si>
  <si>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</si>
  <si>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</si>
  <si>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</si>
  <si>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</si>
  <si>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</si>
  <si>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</si>
  <si>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</si>
  <si>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</si>
  <si>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</si>
  <si>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</si>
  <si>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</si>
  <si>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</si>
  <si>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</si>
  <si>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</si>
  <si>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</si>
  <si>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</si>
  <si>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</si>
  <si>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</si>
  <si>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</si>
  <si>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</si>
  <si>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</si>
  <si>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</si>
  <si>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</si>
  <si>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</si>
  <si>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</si>
  <si>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</si>
  <si>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</si>
  <si>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</si>
  <si>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</si>
  <si>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</si>
  <si>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</si>
  <si>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</si>
  <si>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</si>
  <si>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</si>
  <si>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</si>
  <si>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</si>
  <si>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</si>
  <si>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</si>
  <si>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</si>
  <si>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</si>
  <si>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</si>
  <si>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</si>
  <si>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</si>
  <si>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</si>
  <si>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</si>
  <si>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</si>
  <si>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</si>
  <si>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</si>
  <si>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</si>
  <si>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</si>
  <si>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</si>
  <si>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</si>
  <si>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</si>
  <si>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</si>
  <si>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</si>
  <si>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</si>
  <si>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</si>
  <si>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</si>
  <si>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</si>
  <si>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</si>
  <si>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</si>
  <si>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</si>
  <si>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</si>
  <si>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</si>
  <si>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</si>
  <si>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</si>
  <si>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</si>
  <si>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</si>
  <si>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</si>
  <si>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</si>
  <si>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</si>
  <si>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</si>
  <si>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</si>
  <si>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</si>
  <si>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</si>
  <si>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</si>
  <si>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</si>
  <si>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</si>
  <si>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</si>
  <si>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</si>
  <si>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</si>
  <si>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</si>
  <si>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</si>
  <si>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</si>
  <si>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</si>
  <si>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</si>
  <si>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</si>
  <si>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</si>
  <si>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</si>
  <si>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</si>
  <si>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</si>
  <si>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</si>
  <si>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</si>
  <si>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</si>
  <si>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</si>
  <si>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</si>
  <si>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</si>
  <si>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</si>
  <si>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</si>
  <si>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</si>
  <si>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</si>
  <si>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</si>
  <si>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</si>
  <si>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</si>
  <si>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</si>
  <si>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</si>
  <si>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</si>
  <si>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</si>
  <si>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</si>
  <si>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</si>
  <si>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</si>
  <si>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</si>
  <si>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</si>
  <si>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</si>
  <si>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</si>
  <si>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</si>
  <si>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</si>
  <si>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</si>
  <si>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</si>
  <si>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</si>
  <si>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</si>
  <si>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</si>
  <si>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</si>
  <si>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</si>
  <si>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</si>
  <si>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</si>
  <si>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</si>
  <si>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</si>
  <si>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</si>
  <si>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</si>
  <si>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</si>
  <si>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</si>
  <si>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</si>
  <si>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</si>
  <si>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</si>
  <si>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</si>
  <si>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</si>
  <si>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</si>
  <si>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</si>
  <si>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</si>
  <si>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</si>
  <si>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</si>
  <si>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</si>
  <si>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</si>
  <si>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</si>
  <si>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</si>
  <si>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</si>
  <si>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</si>
  <si>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</si>
  <si>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</si>
  <si>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</si>
  <si>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</si>
  <si>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</si>
  <si>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</si>
  <si>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</si>
  <si>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</si>
  <si>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</si>
  <si>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</si>
  <si>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</si>
  <si>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</si>
  <si>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</si>
  <si>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</si>
  <si>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</si>
  <si>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</si>
  <si>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</si>
  <si>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</si>
  <si>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</si>
  <si>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</si>
  <si>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</si>
  <si>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</si>
  <si>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</si>
  <si>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</si>
  <si>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</si>
  <si>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</si>
  <si>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</si>
  <si>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</si>
  <si>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</si>
  <si>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</si>
  <si>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</si>
  <si>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</si>
  <si>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</si>
  <si>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</si>
  <si>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</si>
  <si>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</si>
  <si>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</si>
  <si>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</si>
  <si>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</si>
  <si>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</si>
  <si>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</si>
  <si>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</si>
  <si>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</si>
  <si>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</si>
  <si>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</si>
  <si>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</si>
  <si>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</si>
  <si>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</si>
  <si>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</si>
  <si>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</si>
  <si>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</si>
  <si>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</si>
  <si>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</si>
  <si>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</si>
  <si>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</si>
  <si>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</si>
  <si>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</si>
  <si>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</si>
  <si>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</si>
  <si>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</si>
  <si>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</si>
  <si>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</si>
  <si>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</si>
  <si>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</si>
  <si>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</si>
  <si>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</si>
  <si>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</si>
  <si>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</si>
  <si>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</si>
  <si>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</si>
  <si>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</si>
  <si>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</si>
  <si>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</si>
  <si>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</si>
  <si>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</si>
  <si>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</si>
  <si>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</si>
  <si>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</si>
  <si>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</si>
  <si>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</si>
  <si>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</si>
  <si>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</si>
  <si>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</si>
  <si>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</si>
  <si>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</si>
  <si>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</si>
  <si>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</si>
  <si>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</si>
  <si>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</si>
  <si>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</si>
  <si>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</si>
  <si>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</si>
  <si>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</si>
  <si>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</si>
  <si>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</si>
  <si>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</si>
  <si>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</si>
  <si>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</si>
  <si>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</si>
  <si>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</si>
  <si>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</si>
  <si>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</si>
  <si>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</si>
  <si>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</si>
  <si>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</si>
  <si>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</si>
  <si>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</si>
  <si>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</si>
  <si>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</si>
  <si>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</si>
  <si>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</si>
  <si>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</si>
  <si>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</si>
  <si>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</si>
  <si>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</si>
  <si>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</si>
  <si>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</si>
  <si>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</si>
  <si>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</si>
  <si>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</si>
  <si>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</si>
  <si>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</si>
  <si>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</si>
  <si>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</si>
  <si>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</si>
  <si>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</si>
  <si>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</si>
  <si>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</si>
  <si>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</si>
  <si>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</si>
  <si>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</si>
  <si>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</si>
  <si>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</si>
  <si>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</si>
  <si>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</si>
  <si>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</si>
  <si>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</si>
  <si>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</si>
  <si>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</si>
  <si>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</si>
  <si>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</si>
  <si>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</si>
  <si>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</si>
  <si>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</si>
  <si>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</si>
  <si>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</si>
  <si>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</si>
  <si>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</si>
  <si>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</si>
  <si>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</si>
  <si>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</si>
  <si>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</si>
  <si>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</si>
  <si>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</si>
  <si>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</si>
  <si>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</si>
  <si>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</si>
  <si>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</si>
  <si>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</si>
  <si>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</si>
  <si>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</si>
  <si>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</si>
  <si>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</si>
  <si>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</si>
  <si>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</si>
  <si>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</si>
  <si>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</si>
  <si>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</si>
  <si>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</si>
  <si>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</si>
  <si>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</si>
  <si>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</si>
  <si>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</si>
  <si>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</si>
  <si>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</si>
  <si>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</si>
  <si>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</si>
  <si>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</si>
  <si>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</si>
  <si>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</si>
  <si>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</si>
  <si>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</si>
  <si>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</si>
  <si>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</si>
  <si>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</si>
  <si>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</si>
  <si>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</si>
  <si>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</si>
  <si>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</si>
  <si>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</si>
  <si>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</si>
  <si>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</si>
  <si>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</si>
  <si>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</si>
  <si>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</si>
  <si>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</si>
  <si>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</si>
  <si>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</si>
  <si>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</si>
  <si>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</si>
  <si>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</si>
  <si>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</si>
  <si>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</si>
  <si>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</si>
  <si>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</si>
  <si>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</si>
  <si>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</si>
  <si>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</si>
  <si>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</si>
  <si>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</si>
  <si>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</si>
  <si>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</si>
  <si>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</si>
  <si>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</si>
  <si>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</si>
  <si>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</si>
  <si>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</si>
  <si>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</si>
  <si>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</si>
  <si>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</si>
  <si>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</si>
  <si>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</si>
  <si>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</si>
  <si>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</si>
  <si>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</si>
  <si>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</si>
  <si>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</si>
  <si>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</si>
  <si>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</si>
  <si>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</si>
  <si>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</si>
  <si>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</si>
  <si>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</si>
  <si>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</si>
  <si>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</si>
  <si>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</si>
  <si>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</si>
  <si>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</si>
  <si>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</si>
  <si>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</si>
  <si>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</si>
  <si>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</si>
  <si>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</si>
  <si>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</si>
  <si>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</si>
  <si>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</si>
  <si>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</si>
  <si>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</si>
  <si>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</si>
  <si>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</si>
  <si>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</si>
  <si>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</si>
  <si>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</si>
  <si>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</si>
  <si>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</si>
  <si>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</si>
  <si>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</si>
  <si>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</si>
  <si>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</si>
  <si>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</si>
  <si>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</si>
  <si>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</si>
  <si>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</si>
  <si>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</si>
  <si>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</si>
  <si>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</si>
  <si>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</si>
  <si>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</si>
  <si>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</si>
  <si>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</si>
  <si>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</si>
  <si>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</si>
  <si>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</si>
  <si>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</si>
  <si>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</si>
  <si>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</si>
  <si>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</si>
  <si>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</si>
  <si>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</si>
  <si>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</si>
  <si>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</si>
  <si>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</si>
  <si>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</si>
  <si>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</si>
  <si>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</si>
  <si>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</si>
  <si>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</si>
  <si>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</si>
  <si>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</si>
  <si>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</si>
  <si>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</si>
  <si>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</si>
  <si>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</si>
  <si>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</si>
  <si>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</si>
  <si>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</si>
  <si>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</si>
  <si>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</si>
  <si>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</si>
  <si>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</si>
  <si>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</si>
  <si>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</si>
  <si>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</si>
  <si>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</si>
  <si>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</si>
  <si>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</si>
  <si>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</si>
  <si>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</si>
  <si>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</si>
  <si>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</si>
  <si>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</si>
  <si>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</si>
  <si>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</si>
  <si>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</si>
  <si>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</si>
  <si>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</si>
  <si>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</si>
  <si>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</si>
  <si>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</si>
  <si>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</si>
  <si>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</si>
  <si>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</si>
  <si>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</si>
  <si>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</si>
  <si>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</si>
  <si>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</si>
  <si>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</si>
  <si>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</si>
  <si>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</si>
  <si>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</si>
  <si>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</si>
  <si>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</si>
  <si>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</si>
  <si>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</si>
  <si>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</si>
  <si>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</si>
  <si>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</si>
  <si>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</si>
  <si>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</si>
  <si>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</si>
  <si>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</si>
  <si>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</si>
  <si>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</si>
  <si>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</si>
  <si>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</si>
  <si>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</si>
  <si>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</si>
  <si>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</si>
  <si>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</si>
  <si>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</si>
  <si>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</si>
  <si>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</si>
  <si>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</si>
  <si>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</si>
  <si>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</si>
  <si>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</si>
  <si>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</si>
  <si>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</si>
  <si>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</si>
  <si>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</si>
  <si>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</si>
  <si>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</si>
  <si>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</si>
  <si>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</si>
  <si>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</si>
  <si>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</si>
  <si>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</si>
  <si>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</si>
  <si>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</si>
  <si>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</si>
  <si>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</si>
  <si>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</si>
  <si>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</si>
  <si>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</si>
  <si>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</si>
  <si>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</si>
  <si>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</si>
  <si>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</si>
  <si>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</si>
  <si>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</si>
  <si>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</si>
  <si>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</si>
  <si>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</si>
  <si>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</si>
  <si>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</si>
  <si>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</si>
  <si>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</si>
  <si>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</si>
  <si>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</si>
  <si>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</si>
  <si>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</si>
  <si>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</si>
  <si>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</si>
  <si>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</si>
  <si>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</si>
  <si>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</si>
  <si>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</si>
  <si>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</si>
  <si>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</si>
  <si>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</si>
  <si>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</si>
  <si>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</si>
  <si>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</si>
  <si>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</si>
  <si>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</si>
  <si>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</si>
  <si>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</si>
  <si>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</si>
  <si>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</si>
  <si>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</si>
  <si>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</si>
  <si>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</si>
  <si>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</si>
  <si>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</si>
  <si>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</si>
  <si>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</si>
  <si>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</si>
  <si>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</si>
  <si>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</si>
  <si>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</si>
  <si>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</si>
  <si>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</si>
  <si>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</si>
  <si>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</si>
  <si>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</si>
  <si>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</si>
  <si>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</si>
  <si>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</si>
  <si>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</si>
  <si>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</si>
  <si>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</si>
  <si>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</si>
  <si>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</si>
  <si>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</si>
  <si>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</si>
  <si>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</si>
  <si>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</si>
  <si>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</si>
  <si>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</si>
  <si>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</si>
  <si>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</si>
  <si>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</si>
  <si>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</si>
  <si>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</si>
  <si>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</si>
  <si>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</si>
  <si>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</si>
  <si>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</si>
  <si>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</si>
  <si>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</si>
  <si>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</si>
  <si>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</si>
  <si>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</si>
  <si>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</si>
  <si>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</si>
  <si>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</si>
  <si>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</si>
  <si>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</si>
  <si>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</si>
  <si>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</si>
  <si>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</si>
  <si>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</si>
  <si>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</si>
  <si>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</si>
  <si>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</si>
  <si>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</si>
  <si>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</si>
  <si>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</si>
  <si>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</si>
  <si>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</si>
  <si>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</si>
  <si>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</si>
  <si>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</si>
  <si>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</si>
  <si>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</si>
  <si>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</si>
  <si>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</si>
  <si>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</si>
  <si>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</si>
  <si>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</si>
  <si>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</si>
  <si>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</si>
  <si>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</si>
  <si>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</si>
  <si>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</si>
  <si>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</si>
  <si>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</si>
  <si>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</si>
  <si>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</si>
  <si>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</si>
  <si>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</si>
  <si>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</si>
  <si>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</si>
  <si>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</si>
  <si>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</si>
  <si>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</si>
  <si>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</si>
  <si>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</si>
  <si>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</si>
  <si>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</si>
  <si>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</si>
  <si>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</si>
  <si>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</si>
  <si>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</si>
  <si>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</si>
  <si>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</si>
  <si>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</si>
  <si>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</si>
  <si>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</si>
  <si>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</si>
  <si>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</si>
  <si>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</si>
  <si>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</si>
  <si>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</si>
  <si>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</si>
  <si>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</si>
  <si>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</si>
  <si>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</si>
  <si>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</si>
  <si>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</si>
  <si>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</si>
  <si>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</si>
  <si>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</si>
  <si>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</si>
  <si>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</si>
  <si>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</si>
  <si>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</si>
  <si>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</si>
  <si>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</si>
  <si>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</si>
  <si>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</si>
  <si>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</si>
  <si>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</si>
  <si>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</si>
  <si>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</si>
  <si>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</si>
  <si>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</si>
  <si>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</si>
  <si>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</si>
  <si>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</si>
  <si>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</si>
  <si>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</si>
  <si>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</si>
  <si>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</si>
  <si>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</si>
  <si>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</si>
  <si>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</si>
  <si>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</si>
  <si>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</si>
  <si>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</si>
  <si>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</si>
  <si>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</si>
  <si>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</si>
  <si>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</si>
  <si>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</si>
  <si>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</si>
  <si>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</si>
  <si>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</si>
  <si>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</si>
  <si>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</si>
  <si>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</si>
  <si>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</si>
  <si>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</si>
  <si>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</si>
  <si>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</si>
  <si>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</si>
  <si>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</si>
  <si>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</si>
  <si>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</si>
  <si>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</si>
  <si>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</si>
  <si>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</si>
  <si>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</si>
  <si>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</si>
  <si>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</si>
  <si>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</si>
  <si>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</si>
  <si>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</si>
  <si>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</si>
  <si>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</si>
  <si>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</si>
  <si>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</si>
  <si>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</si>
  <si>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</si>
  <si>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</si>
  <si>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</si>
  <si>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</si>
  <si>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</si>
  <si>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</si>
  <si>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</si>
  <si>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</si>
  <si>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</si>
  <si>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</si>
  <si>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</si>
  <si>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</si>
  <si>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</si>
  <si>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</si>
  <si>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</si>
  <si>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</si>
  <si>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</si>
  <si>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</si>
  <si>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</si>
  <si>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</si>
  <si>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</si>
  <si>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</si>
  <si>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</si>
  <si>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</si>
  <si>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</si>
  <si>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</si>
  <si>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</si>
  <si>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</si>
  <si>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</si>
  <si>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</si>
  <si>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</si>
  <si>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</si>
  <si>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</si>
  <si>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</si>
  <si>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</si>
  <si>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</si>
  <si>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</si>
  <si>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</si>
  <si>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</si>
  <si>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</si>
  <si>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</si>
  <si>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</si>
  <si>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</si>
  <si>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</si>
  <si>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</si>
  <si>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</si>
  <si>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</si>
  <si>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</si>
  <si>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</si>
  <si>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</si>
  <si>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</si>
  <si>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</si>
  <si>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</si>
  <si>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</si>
  <si>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</si>
  <si>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</si>
  <si>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</si>
  <si>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</si>
  <si>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</si>
  <si>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</si>
  <si>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</si>
  <si>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</si>
  <si>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</si>
  <si>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</si>
  <si>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</si>
  <si>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</si>
  <si>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</si>
  <si>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</si>
  <si>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</si>
  <si>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</si>
  <si>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</si>
  <si>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</si>
  <si>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</si>
  <si>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</si>
  <si>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</si>
  <si>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</si>
  <si>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</si>
  <si>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</si>
  <si>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</si>
  <si>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</si>
  <si>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</si>
  <si>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</si>
  <si>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</si>
  <si>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</si>
  <si>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</si>
  <si>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</si>
  <si>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</si>
  <si>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</si>
  <si>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</si>
  <si>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</si>
  <si>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</si>
  <si>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</si>
  <si>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</si>
  <si>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</si>
  <si>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</si>
  <si>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</si>
  <si>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</si>
  <si>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</si>
  <si>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</si>
  <si>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</si>
  <si>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</si>
  <si>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</si>
  <si>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</si>
  <si>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</si>
  <si>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</si>
  <si>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</si>
  <si>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</si>
  <si>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</si>
  <si>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</si>
  <si>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</si>
  <si>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</si>
  <si>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</si>
  <si>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</si>
  <si>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</si>
  <si>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</si>
  <si>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</si>
  <si>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</si>
  <si>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</si>
  <si>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</si>
  <si>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</si>
  <si>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</si>
  <si>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</si>
  <si>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</si>
  <si>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</si>
  <si>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</si>
  <si>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</si>
  <si>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</si>
  <si>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</si>
  <si>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</si>
  <si>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</si>
  <si>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</si>
  <si>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</si>
  <si>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</si>
  <si>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</si>
  <si>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</si>
  <si>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</si>
  <si>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</si>
  <si>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</si>
  <si>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</si>
  <si>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</si>
  <si>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</si>
  <si>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</si>
  <si>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</si>
  <si>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</si>
  <si>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</si>
  <si>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</si>
  <si>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</si>
  <si>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</si>
  <si>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</si>
  <si>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</si>
  <si>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</si>
  <si>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</si>
  <si>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</si>
  <si>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</si>
  <si>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</si>
  <si>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</si>
  <si>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</si>
  <si>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</si>
  <si>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</si>
  <si>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</si>
  <si>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</si>
  <si>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</si>
  <si>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</si>
  <si>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</si>
  <si>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</si>
  <si>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</si>
  <si>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</si>
  <si>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</si>
  <si>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</si>
  <si>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</si>
  <si>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</si>
  <si>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</si>
  <si>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</si>
  <si>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</si>
  <si>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</si>
  <si>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</si>
  <si>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</si>
  <si>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</si>
  <si>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</si>
  <si>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</si>
  <si>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</si>
  <si>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</si>
  <si>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</si>
  <si>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</si>
  <si>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</si>
  <si>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</si>
  <si>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</si>
  <si>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</si>
  <si>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</si>
  <si>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</si>
  <si>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</si>
  <si>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</si>
  <si>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</si>
  <si>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</si>
  <si>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</si>
  <si>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</si>
  <si>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</si>
  <si>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</si>
  <si>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</si>
  <si>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</si>
  <si>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</si>
  <si>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</si>
  <si>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</si>
  <si>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</si>
  <si>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</si>
  <si>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</si>
  <si>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</si>
  <si>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</si>
  <si>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</si>
  <si>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</si>
  <si>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</si>
  <si>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</si>
  <si>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</si>
  <si>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</si>
  <si>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</si>
  <si>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</si>
  <si>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</si>
  <si>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</si>
  <si>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</si>
  <si>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</si>
  <si>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</si>
  <si>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</si>
  <si>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</si>
  <si>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</si>
  <si>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</si>
  <si>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</si>
  <si>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</si>
  <si>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</si>
  <si>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</si>
  <si>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</si>
  <si>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</si>
  <si>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</si>
  <si>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</si>
  <si>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</si>
  <si>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</si>
  <si>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</si>
  <si>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</si>
  <si>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</si>
  <si>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</si>
  <si>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</si>
  <si>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</si>
  <si>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</si>
  <si>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</si>
  <si>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</si>
  <si>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</si>
  <si>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</si>
  <si>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</si>
  <si>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</si>
  <si>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</si>
  <si>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</si>
  <si>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</si>
  <si>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</si>
  <si>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</si>
  <si>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</si>
  <si>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</si>
  <si>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</si>
  <si>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</si>
  <si>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</si>
  <si>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</si>
  <si>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</si>
  <si>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</si>
  <si>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</si>
  <si>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</si>
  <si>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</si>
  <si>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</si>
  <si>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</si>
  <si>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</si>
  <si>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</si>
  <si>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</si>
  <si>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</si>
  <si>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</si>
  <si>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</si>
  <si>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</si>
  <si>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</si>
  <si>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</si>
  <si>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</si>
  <si>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</si>
  <si>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</si>
  <si>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</si>
  <si>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</si>
  <si>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</si>
  <si>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</si>
  <si>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</si>
  <si>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</si>
  <si>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</si>
  <si>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</si>
  <si>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</si>
  <si>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</si>
  <si>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</si>
  <si>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</si>
  <si>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</si>
  <si>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</si>
  <si>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</si>
  <si>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</si>
  <si>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</si>
  <si>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</si>
  <si>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</si>
  <si>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</si>
  <si>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</si>
  <si>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</si>
  <si>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</si>
  <si>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</si>
  <si>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</si>
  <si>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</si>
  <si>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</si>
  <si>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</si>
  <si>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</si>
  <si>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</si>
  <si>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</si>
  <si>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</si>
  <si>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</si>
  <si>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</si>
  <si>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</si>
  <si>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</si>
  <si>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</si>
  <si>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</si>
  <si>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</si>
  <si>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</si>
  <si>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</si>
  <si>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</si>
  <si>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</si>
  <si>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</si>
  <si>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</si>
  <si>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</si>
  <si>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</si>
  <si>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</si>
  <si>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</si>
  <si>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</si>
  <si>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</si>
  <si>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</si>
  <si>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</si>
  <si>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</si>
  <si>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</si>
  <si>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</si>
  <si>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</si>
  <si>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</si>
  <si>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</si>
  <si>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</si>
  <si>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</si>
  <si>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</si>
  <si>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</si>
  <si>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</si>
  <si>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</si>
  <si>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</si>
  <si>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</si>
  <si>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</si>
  <si>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</si>
  <si>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</si>
  <si>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</si>
  <si>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</si>
  <si>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</si>
  <si>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</si>
  <si>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</si>
  <si>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</si>
  <si>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</si>
  <si>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</si>
  <si>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</si>
  <si>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</si>
  <si>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</si>
  <si>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</si>
  <si>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</si>
  <si>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</si>
  <si>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</si>
  <si>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</si>
  <si>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</si>
  <si>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</si>
  <si>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</si>
  <si>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</si>
  <si>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</si>
  <si>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</si>
  <si>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</si>
  <si>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</si>
  <si>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</si>
  <si>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</si>
  <si>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</si>
  <si>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</si>
  <si>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</si>
  <si>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</si>
  <si>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</si>
  <si>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</si>
  <si>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</si>
  <si>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</si>
  <si>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</si>
  <si>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</si>
  <si>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</si>
  <si>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</si>
  <si>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</si>
  <si>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</si>
  <si>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</si>
  <si>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</si>
  <si>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</si>
  <si>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</si>
  <si>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</si>
  <si>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</si>
  <si>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</si>
  <si>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</si>
  <si>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</si>
  <si>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</si>
  <si>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</si>
  <si>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</si>
  <si>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</si>
  <si>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</si>
  <si>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</si>
  <si>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</si>
  <si>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</si>
  <si>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</si>
  <si>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</si>
  <si>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</si>
  <si>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</si>
  <si>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</si>
  <si>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</si>
  <si>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</si>
  <si>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</si>
  <si>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</si>
  <si>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</si>
  <si>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</si>
  <si>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</si>
  <si>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</si>
  <si>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</si>
  <si>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</si>
  <si>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</si>
  <si>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</si>
  <si>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</si>
  <si>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</si>
  <si>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</si>
  <si>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</si>
  <si>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</si>
  <si>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</si>
  <si>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</si>
  <si>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</si>
  <si>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</si>
  <si>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</si>
  <si>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</si>
  <si>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</si>
  <si>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</si>
  <si>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</si>
  <si>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</si>
  <si>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</si>
  <si>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</si>
  <si>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</si>
  <si>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</si>
  <si>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</si>
  <si>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</si>
  <si>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</si>
  <si>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</si>
  <si>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</si>
  <si>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</si>
  <si>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</si>
  <si>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</si>
  <si>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</si>
  <si>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</si>
  <si>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</si>
  <si>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</si>
  <si>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</si>
  <si>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</si>
  <si>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</si>
  <si>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</si>
  <si>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</si>
  <si>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</si>
  <si>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</si>
  <si>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</si>
  <si>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</si>
  <si>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</si>
  <si>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</si>
  <si>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</si>
  <si>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</si>
  <si>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</si>
  <si>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</si>
  <si>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</si>
  <si>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</si>
  <si>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</si>
  <si>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</si>
  <si>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</si>
  <si>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</si>
  <si>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</si>
  <si>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</si>
  <si>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</si>
  <si>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</si>
  <si>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</si>
  <si>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</si>
  <si>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</si>
  <si>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</si>
  <si>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</si>
  <si>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</si>
  <si>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</si>
  <si>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</si>
  <si>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</si>
  <si>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</si>
  <si>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</si>
  <si>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</si>
  <si>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</si>
  <si>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</si>
  <si>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</si>
  <si>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</si>
  <si>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</si>
  <si>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</si>
  <si>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</si>
  <si>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</si>
  <si>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</si>
  <si>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</si>
  <si>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</si>
  <si>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</si>
  <si>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</si>
  <si>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</si>
  <si>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</si>
  <si>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</si>
  <si>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</si>
  <si>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</si>
  <si>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</si>
  <si>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</si>
  <si>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</si>
  <si>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</si>
  <si>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</si>
  <si>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</si>
  <si>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</si>
  <si>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</si>
  <si>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</si>
  <si>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</si>
  <si>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</si>
  <si>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</si>
  <si>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</si>
  <si>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</si>
  <si>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</si>
  <si>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</si>
  <si>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</si>
  <si>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</si>
  <si>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</si>
  <si>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</si>
  <si>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</si>
  <si>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</si>
  <si>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</si>
  <si>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</si>
  <si>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</si>
  <si>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</si>
  <si>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</si>
  <si>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</si>
  <si>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</si>
  <si>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</si>
  <si>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</si>
  <si>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</si>
  <si>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</si>
  <si>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</si>
  <si>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</si>
  <si>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</si>
  <si>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</si>
  <si>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</si>
  <si>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</si>
  <si>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</si>
  <si>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</si>
  <si>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</si>
  <si>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</si>
  <si>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</si>
  <si>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</si>
  <si>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</si>
  <si>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</si>
  <si>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</si>
  <si>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</si>
  <si>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</si>
  <si>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</si>
  <si>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</si>
  <si>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</si>
  <si>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</si>
  <si>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</si>
  <si>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</si>
  <si>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</si>
  <si>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</si>
  <si>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</si>
  <si>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</si>
  <si>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</si>
  <si>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</si>
  <si>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</si>
  <si>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</si>
  <si>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</si>
  <si>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</si>
  <si>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</si>
  <si>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</si>
  <si>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</si>
  <si>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</si>
  <si>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</si>
  <si>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</si>
  <si>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</si>
  <si>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</si>
  <si>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</si>
  <si>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</si>
  <si>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</si>
  <si>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</si>
  <si>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</si>
  <si>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</si>
  <si>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</si>
  <si>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</si>
  <si>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</si>
  <si>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</si>
  <si>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</si>
  <si>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</si>
  <si>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</si>
  <si>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</si>
  <si>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</si>
  <si>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</si>
  <si>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</si>
  <si>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</si>
  <si>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</si>
  <si>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</si>
  <si>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</si>
  <si>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</si>
  <si>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</si>
  <si>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</si>
  <si>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</si>
  <si>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</si>
  <si>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</si>
  <si>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</si>
  <si>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</si>
  <si>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</si>
  <si>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</si>
  <si>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</si>
  <si>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</si>
  <si>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</si>
  <si>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</si>
  <si>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</si>
  <si>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</si>
  <si>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</si>
  <si>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</si>
  <si>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</si>
  <si>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</si>
  <si>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</si>
  <si>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</si>
  <si>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</si>
  <si>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</si>
  <si>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</si>
  <si>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</si>
  <si>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</si>
  <si>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</si>
  <si>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</si>
  <si>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</si>
  <si>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</si>
  <si>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</si>
  <si>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</si>
  <si>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</si>
  <si>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</si>
  <si>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</si>
  <si>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</si>
  <si>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</si>
  <si>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</si>
  <si>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</si>
  <si>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</si>
  <si>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</si>
  <si>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</si>
  <si>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</si>
  <si>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</si>
  <si>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</si>
  <si>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</si>
  <si>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</si>
  <si>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</si>
  <si>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</si>
  <si>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</si>
  <si>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</si>
  <si>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</si>
  <si>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</si>
  <si>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</si>
  <si>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</si>
  <si>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</si>
  <si>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</si>
  <si>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</si>
  <si>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</si>
  <si>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</si>
  <si>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</si>
  <si>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</si>
  <si>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</si>
  <si>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</si>
  <si>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</si>
  <si>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</si>
  <si>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</si>
  <si>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</si>
  <si>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</si>
  <si>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</si>
  <si>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</si>
  <si>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</si>
  <si>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</si>
  <si>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</si>
  <si>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</si>
  <si>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</si>
  <si>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</si>
  <si>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</si>
  <si>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</si>
  <si>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</si>
  <si>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</si>
  <si>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</si>
  <si>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</si>
  <si>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</si>
  <si>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</si>
  <si>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</si>
  <si>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</si>
  <si>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</si>
  <si>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</si>
  <si>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</si>
  <si>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</si>
  <si>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</si>
  <si>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</si>
  <si>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</si>
  <si>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</si>
  <si>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</si>
  <si>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</si>
  <si>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</si>
  <si>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</si>
  <si>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</si>
  <si>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</si>
  <si>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</si>
  <si>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</si>
  <si>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</si>
  <si>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</si>
  <si>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</si>
  <si>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</si>
  <si>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</si>
  <si>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</si>
  <si>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</si>
  <si>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</si>
  <si>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</si>
  <si>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</si>
  <si>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</si>
  <si>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</si>
  <si>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</si>
  <si>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</si>
  <si>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</si>
  <si>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</si>
  <si>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</si>
  <si>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</si>
  <si>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</si>
  <si>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</si>
  <si>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</si>
  <si>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</si>
  <si>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</si>
  <si>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</si>
  <si>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</si>
  <si>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</si>
  <si>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</si>
  <si>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</si>
  <si>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</si>
  <si>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</si>
  <si>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</si>
  <si>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</si>
  <si>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</si>
  <si>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</si>
  <si>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</si>
  <si>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</si>
  <si>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</si>
  <si>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</si>
  <si>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</si>
  <si>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</si>
  <si>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</si>
  <si>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</si>
  <si>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</si>
  <si>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</si>
  <si>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</si>
  <si>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</si>
  <si>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</si>
  <si>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</si>
  <si>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</si>
  <si>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</si>
  <si>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</si>
  <si>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</si>
  <si>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</si>
  <si>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</si>
  <si>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</si>
  <si>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</si>
  <si>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</si>
  <si>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</si>
  <si>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</si>
  <si>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</si>
  <si>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</si>
  <si>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</si>
  <si>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</si>
  <si>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</si>
  <si>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</si>
  <si>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</si>
  <si>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</si>
  <si>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</si>
  <si>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</si>
  <si>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</si>
  <si>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</si>
  <si>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</si>
  <si>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</si>
  <si>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</si>
  <si>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</si>
  <si>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</si>
  <si>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</si>
  <si>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</si>
  <si>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</si>
  <si>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</si>
  <si>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</si>
  <si>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</si>
  <si>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</si>
  <si>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</si>
  <si>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</si>
  <si>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</si>
  <si>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</si>
  <si>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</si>
  <si>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</si>
  <si>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</si>
  <si>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</si>
  <si>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</si>
  <si>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</si>
  <si>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</si>
  <si>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</si>
  <si>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</si>
  <si>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</si>
  <si>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</si>
  <si>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</si>
  <si>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</si>
  <si>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</si>
  <si>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</si>
  <si>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</si>
  <si>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</si>
  <si>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</si>
  <si>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</si>
  <si>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</si>
  <si>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</si>
  <si>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</si>
  <si>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</si>
  <si>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</si>
  <si>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</si>
  <si>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</si>
  <si>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</si>
  <si>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</si>
  <si>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</si>
  <si>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</si>
  <si>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</si>
  <si>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</si>
  <si>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</si>
  <si>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</si>
  <si>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</si>
  <si>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</si>
  <si>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</si>
  <si>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</si>
  <si>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</si>
  <si>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</si>
  <si>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</si>
  <si>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</si>
  <si>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</si>
  <si>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</si>
  <si>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</si>
  <si>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</si>
  <si>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</si>
  <si>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</si>
  <si>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</si>
  <si>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</si>
  <si>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</si>
  <si>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</si>
  <si>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</si>
  <si>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</si>
  <si>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</si>
  <si>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</si>
  <si>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</si>
  <si>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</si>
  <si>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</si>
  <si>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</si>
  <si>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</si>
  <si>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</si>
  <si>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</si>
  <si>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</si>
  <si>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</si>
  <si>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</si>
  <si>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</si>
  <si>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</si>
  <si>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</si>
  <si>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</si>
  <si>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</si>
  <si>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</si>
  <si>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</si>
  <si>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</si>
  <si>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</si>
  <si>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</si>
  <si>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</si>
  <si>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</si>
  <si>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</si>
  <si>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</si>
  <si>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</si>
  <si>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</si>
  <si>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</si>
  <si>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</si>
  <si>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</si>
  <si>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</si>
  <si>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</si>
  <si>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</si>
  <si>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</si>
  <si>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</si>
  <si>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</si>
  <si>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</si>
  <si>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</si>
  <si>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</si>
  <si>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</si>
  <si>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</si>
  <si>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</si>
  <si>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</si>
  <si>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</si>
  <si>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</si>
  <si>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</si>
  <si>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</si>
  <si>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</si>
  <si>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</si>
  <si>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</si>
  <si>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</si>
  <si>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</si>
  <si>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</si>
  <si>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</si>
  <si>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</si>
  <si>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</si>
  <si>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</si>
  <si>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</si>
  <si>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</si>
  <si>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</si>
  <si>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</si>
  <si>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</si>
  <si>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</si>
  <si>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</si>
  <si>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</si>
  <si>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</si>
  <si>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</si>
  <si>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</si>
  <si>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</si>
  <si>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</si>
  <si>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</si>
  <si>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</si>
  <si>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</si>
  <si>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</si>
  <si>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</si>
  <si>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</si>
  <si>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</si>
  <si>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</si>
  <si>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</si>
  <si>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</si>
  <si>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</si>
  <si>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</si>
  <si>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</si>
  <si>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</si>
  <si>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</si>
  <si>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</si>
  <si>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</si>
  <si>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</si>
  <si>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</si>
  <si>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</si>
  <si>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</si>
  <si>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</si>
  <si>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</si>
  <si>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</si>
  <si>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</si>
  <si>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</si>
  <si>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</si>
  <si>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</si>
  <si>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</si>
  <si>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</si>
  <si>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</si>
  <si>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</si>
  <si>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</si>
  <si>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</si>
  <si>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</si>
  <si>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</si>
  <si>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</si>
  <si>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</si>
  <si>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</si>
  <si>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</si>
  <si>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</si>
  <si>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</si>
  <si>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</si>
  <si>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</si>
  <si>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</si>
  <si>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</si>
  <si>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</si>
  <si>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</si>
  <si>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</si>
  <si>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</si>
  <si>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</si>
  <si>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</si>
  <si>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</si>
  <si>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</si>
  <si>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</si>
  <si>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</si>
  <si>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</si>
  <si>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</si>
  <si>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</si>
  <si>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</si>
  <si>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</si>
  <si>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</si>
  <si>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</si>
  <si>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</si>
  <si>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</si>
  <si>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</si>
  <si>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</si>
  <si>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</si>
  <si>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</si>
  <si>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</si>
  <si>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</si>
  <si>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</si>
  <si>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</si>
  <si>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</si>
  <si>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</si>
  <si>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</si>
  <si>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</si>
  <si>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</si>
  <si>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</si>
  <si>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</si>
  <si>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</si>
  <si>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</si>
  <si>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</si>
  <si>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</si>
  <si>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</si>
  <si>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</si>
  <si>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</si>
  <si>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</si>
  <si>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</si>
  <si>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</si>
  <si>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</si>
  <si>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</si>
  <si>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</si>
  <si>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</si>
  <si>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</si>
  <si>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</si>
  <si>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</si>
  <si>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</si>
  <si>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</si>
  <si>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</si>
  <si>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</si>
  <si>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</si>
  <si>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</si>
  <si>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</si>
  <si>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</si>
  <si>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</si>
  <si>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</si>
  <si>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</si>
  <si>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</si>
  <si>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</si>
  <si>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</si>
  <si>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</si>
  <si>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</si>
  <si>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</si>
  <si>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</si>
  <si>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</si>
  <si>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</si>
  <si>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</si>
  <si>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</si>
  <si>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</si>
  <si>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</si>
  <si>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</si>
  <si>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</si>
  <si>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</si>
  <si>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</si>
  <si>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</si>
  <si>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</si>
  <si>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</si>
  <si>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</si>
  <si>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</si>
  <si>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</si>
  <si>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</si>
  <si>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</si>
  <si>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</si>
  <si>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</si>
  <si>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</si>
  <si>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</si>
  <si>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</si>
  <si>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</si>
  <si>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</si>
  <si>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</si>
  <si>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</si>
  <si>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</si>
  <si>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</si>
  <si>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</si>
  <si>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</si>
  <si>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</si>
  <si>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</si>
  <si>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</si>
  <si>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</si>
  <si>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</si>
  <si>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</si>
  <si>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</si>
  <si>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</si>
  <si>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</si>
  <si>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</si>
  <si>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</si>
  <si>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</si>
  <si>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</si>
  <si>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</si>
  <si>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</si>
  <si>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</si>
  <si>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</si>
  <si>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</si>
  <si>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</si>
  <si>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</si>
  <si>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</si>
  <si>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</si>
  <si>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</si>
  <si>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</si>
  <si>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</si>
  <si>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</si>
  <si>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</si>
  <si>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</si>
  <si>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</si>
  <si>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</si>
  <si>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</si>
  <si>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</si>
  <si>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</si>
  <si>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</si>
  <si>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</si>
  <si>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</si>
  <si>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</si>
  <si>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</si>
  <si>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</si>
  <si>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</si>
  <si>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</si>
  <si>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</si>
  <si>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</si>
  <si>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</si>
  <si>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</si>
  <si>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</si>
  <si>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</si>
  <si>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</si>
  <si>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</si>
  <si>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</si>
  <si>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</si>
  <si>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</si>
  <si>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</si>
  <si>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</si>
  <si>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</si>
  <si>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</si>
  <si>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</si>
  <si>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</si>
  <si>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</si>
  <si>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</si>
  <si>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</si>
  <si>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</si>
  <si>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</si>
  <si>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</si>
  <si>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</si>
  <si>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</si>
  <si>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</si>
  <si>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</si>
  <si>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</si>
  <si>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</si>
  <si>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</si>
  <si>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</si>
  <si>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</si>
  <si>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</si>
  <si>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</si>
  <si>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</si>
  <si>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</si>
  <si>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</si>
  <si>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</si>
  <si>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</si>
  <si>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</si>
  <si>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</si>
  <si>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</si>
  <si>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</si>
  <si>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</si>
  <si>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</si>
  <si>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</si>
  <si>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</si>
  <si>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</si>
  <si>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</si>
  <si>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</si>
  <si>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</si>
  <si>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</si>
  <si>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</si>
  <si>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</si>
  <si>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</si>
  <si>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</si>
  <si>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</si>
  <si>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</si>
  <si>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</si>
  <si>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</si>
  <si>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</si>
  <si>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</si>
  <si>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</si>
  <si>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</si>
  <si>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</si>
  <si>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</si>
  <si>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</si>
  <si>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</si>
  <si>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</si>
  <si>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</si>
  <si>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</si>
  <si>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</si>
  <si>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</si>
  <si>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</si>
  <si>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</si>
  <si>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</si>
  <si>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</si>
  <si>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</si>
  <si>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</si>
  <si>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</si>
  <si>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</si>
  <si>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</si>
  <si>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</si>
  <si>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</si>
  <si>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</si>
  <si>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</si>
  <si>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</si>
  <si>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</si>
  <si>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</si>
  <si>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</si>
  <si>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</si>
  <si>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</si>
  <si>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</si>
  <si>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</si>
  <si>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</si>
  <si>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</si>
  <si>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</si>
  <si>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</si>
  <si>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</si>
  <si>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</si>
  <si>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</si>
  <si>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</si>
  <si>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</si>
  <si>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</si>
  <si>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</si>
  <si>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</si>
  <si>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</si>
  <si>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</si>
  <si>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</si>
  <si>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</si>
  <si>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</si>
  <si>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</si>
  <si>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</si>
  <si>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</si>
  <si>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</si>
  <si>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</si>
  <si>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</si>
  <si>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</si>
  <si>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</si>
  <si>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</si>
  <si>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</si>
  <si>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</si>
  <si>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</si>
  <si>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</si>
  <si>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</si>
  <si>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</si>
  <si>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</si>
  <si>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</si>
  <si>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</si>
  <si>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</si>
  <si>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</si>
  <si>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</si>
  <si>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</si>
  <si>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</si>
  <si>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</si>
  <si>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</si>
  <si>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</si>
  <si>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</si>
  <si>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</si>
  <si>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</si>
  <si>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</si>
  <si>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</si>
  <si>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</si>
  <si>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</si>
  <si>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</si>
  <si>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</si>
  <si>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</si>
  <si>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</si>
  <si>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</si>
  <si>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</si>
  <si>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</si>
  <si>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</si>
  <si>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</si>
  <si>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</si>
  <si>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</si>
  <si>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</si>
  <si>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</si>
  <si>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</si>
  <si>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</si>
  <si>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</si>
  <si>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</si>
  <si>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</si>
  <si>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</si>
  <si>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</si>
  <si>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</si>
  <si>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</si>
  <si>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</si>
  <si>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</si>
  <si>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</si>
  <si>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</si>
  <si>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</si>
  <si>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</si>
  <si>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</si>
  <si>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</si>
  <si>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</si>
  <si>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</si>
  <si>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</si>
  <si>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</si>
  <si>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</si>
  <si>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</si>
  <si>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</si>
  <si>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</si>
  <si>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</si>
  <si>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</si>
  <si>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</si>
  <si>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</si>
  <si>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</si>
  <si>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</si>
  <si>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</si>
  <si>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</si>
  <si>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</si>
  <si>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</si>
  <si>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</si>
  <si>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</si>
  <si>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</si>
  <si>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</si>
  <si>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</si>
  <si>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</si>
  <si>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</si>
  <si>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</si>
  <si>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</si>
  <si>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</si>
  <si>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</si>
  <si>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</si>
  <si>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</si>
  <si>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</si>
  <si>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</si>
  <si>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</si>
  <si>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</si>
  <si>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</si>
  <si>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</si>
  <si>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</si>
  <si>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</si>
  <si>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</si>
  <si>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</si>
  <si>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</si>
  <si>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</si>
  <si>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</si>
  <si>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</si>
  <si>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</si>
  <si>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</si>
  <si>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</si>
  <si>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</si>
  <si>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</si>
  <si>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</si>
  <si>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</si>
  <si>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</si>
  <si>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</si>
  <si>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</si>
  <si>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</si>
  <si>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</si>
  <si>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</si>
  <si>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</si>
  <si>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</si>
  <si>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</si>
  <si>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</si>
  <si>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</si>
  <si>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</si>
  <si>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</si>
  <si>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</si>
  <si>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</si>
  <si>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</si>
  <si>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</si>
  <si>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</si>
  <si>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</si>
  <si>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</si>
  <si>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</si>
  <si>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</si>
  <si>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</si>
  <si>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</si>
  <si>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</si>
  <si>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</si>
  <si>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</si>
  <si>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</si>
  <si>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</si>
  <si>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</si>
  <si>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</si>
  <si>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</si>
  <si>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</si>
  <si>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</si>
  <si>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</si>
  <si>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</si>
  <si>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</si>
  <si>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</si>
  <si>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</si>
  <si>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</si>
  <si>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</si>
  <si>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</si>
  <si>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</si>
  <si>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</si>
  <si>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</si>
  <si>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</si>
  <si>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</si>
  <si>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</si>
  <si>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</si>
  <si>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</si>
  <si>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</si>
  <si>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</si>
  <si>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</si>
  <si>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</si>
  <si>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</si>
  <si>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</si>
  <si>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</si>
  <si>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</si>
  <si>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</si>
  <si>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</si>
  <si>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</si>
  <si>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</si>
  <si>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</si>
  <si>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</si>
  <si>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</si>
  <si>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</si>
  <si>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</si>
  <si>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</si>
  <si>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</si>
  <si>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</si>
  <si>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</si>
  <si>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</si>
  <si>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</si>
  <si>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</si>
  <si>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</si>
  <si>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</si>
  <si>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</si>
  <si>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</si>
  <si>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</si>
  <si>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</si>
  <si>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</si>
  <si>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</si>
  <si>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</si>
  <si>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</si>
  <si>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</si>
  <si>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</si>
  <si>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</si>
  <si>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</si>
  <si>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</si>
  <si>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</si>
  <si>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</si>
  <si>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</si>
  <si>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</si>
  <si>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</si>
  <si>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</si>
  <si>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</si>
  <si>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</si>
  <si>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</si>
  <si>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</si>
  <si>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</si>
  <si>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</si>
  <si>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</si>
  <si>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</si>
  <si>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</si>
  <si>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</si>
  <si>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</si>
  <si>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</si>
  <si>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</si>
  <si>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</si>
  <si>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</si>
  <si>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</si>
  <si>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</si>
  <si>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</si>
  <si>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</si>
  <si>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</si>
  <si>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</si>
  <si>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</si>
  <si>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</si>
  <si>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</si>
  <si>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</si>
  <si>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</si>
  <si>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</si>
  <si>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</si>
  <si>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</si>
  <si>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</si>
  <si>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</si>
  <si>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</si>
  <si>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</si>
  <si>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</si>
  <si>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</si>
  <si>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</si>
  <si>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</si>
  <si>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</si>
  <si>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</si>
  <si>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</si>
  <si>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</si>
  <si>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</si>
  <si>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</si>
  <si>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</si>
  <si>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</si>
  <si>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</si>
  <si>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</si>
  <si>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</si>
  <si>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</si>
  <si>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</si>
  <si>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</si>
  <si>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</si>
  <si>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</si>
  <si>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</si>
  <si>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</si>
  <si>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</si>
  <si>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</si>
  <si>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</si>
  <si>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</si>
  <si>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</si>
  <si>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</si>
  <si>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</si>
  <si>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</si>
  <si>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</si>
  <si>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</si>
  <si>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</si>
  <si>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</si>
  <si>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</si>
  <si>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</si>
  <si>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</si>
  <si>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</si>
  <si>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</si>
  <si>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</si>
  <si>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</si>
  <si>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</si>
  <si>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</si>
  <si>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</si>
  <si>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</si>
  <si>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</si>
  <si>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</si>
  <si>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</si>
  <si>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</si>
  <si>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</si>
  <si>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</si>
  <si>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</si>
  <si>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</si>
  <si>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</si>
  <si>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</si>
  <si>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</si>
  <si>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</si>
  <si>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</si>
  <si>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</si>
  <si>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</si>
  <si>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</si>
  <si>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</si>
  <si>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</si>
  <si>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</si>
  <si>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</si>
  <si>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</si>
  <si>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</si>
  <si>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</si>
  <si>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</si>
  <si>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</si>
  <si>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</si>
  <si>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</si>
  <si>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</si>
  <si>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</si>
  <si>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</si>
  <si>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</si>
  <si>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</si>
  <si>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</si>
  <si>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</si>
  <si>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</si>
  <si>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</si>
  <si>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</si>
  <si>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</si>
  <si>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</si>
  <si>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</si>
  <si>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</si>
  <si>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</si>
  <si>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</si>
  <si>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</si>
  <si>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</si>
  <si>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</si>
  <si>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</si>
  <si>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</si>
  <si>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</si>
  <si>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</si>
  <si>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</si>
  <si>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</si>
  <si>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</si>
  <si>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</si>
  <si>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</si>
  <si>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</si>
  <si>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</si>
  <si>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</si>
  <si>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</si>
  <si>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</si>
  <si>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</si>
  <si>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</si>
  <si>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</si>
  <si>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</si>
  <si>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</si>
  <si>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</si>
  <si>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</si>
  <si>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</si>
  <si>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</si>
  <si>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</si>
  <si>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</si>
  <si>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</si>
  <si>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</si>
  <si>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</si>
  <si>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</si>
  <si>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</si>
  <si>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</si>
  <si>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</si>
  <si>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</si>
  <si>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</si>
  <si>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</si>
  <si>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</si>
  <si>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</si>
  <si>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</si>
  <si>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</si>
  <si>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</si>
  <si>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</si>
  <si>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</si>
  <si>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</si>
  <si>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</si>
  <si>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</si>
  <si>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</si>
  <si>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</si>
  <si>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</si>
  <si>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</si>
  <si>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</si>
  <si>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</si>
  <si>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</si>
  <si>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</si>
  <si>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</si>
  <si>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</si>
  <si>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</si>
  <si>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</si>
  <si>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</si>
  <si>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</si>
  <si>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</si>
  <si>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</si>
  <si>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</si>
  <si>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</si>
  <si>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</si>
  <si>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</si>
  <si>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</si>
  <si>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</si>
  <si>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</si>
  <si>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</si>
  <si>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</si>
  <si>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</si>
  <si>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</si>
  <si>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</si>
  <si>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</si>
  <si>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</si>
  <si>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</si>
  <si>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</si>
  <si>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</si>
  <si>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</si>
  <si>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</si>
  <si>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</si>
  <si>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</si>
  <si>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</si>
  <si>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</si>
  <si>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</si>
  <si>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</si>
  <si>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</si>
  <si>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</si>
  <si>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</si>
  <si>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</si>
  <si>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</si>
  <si>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</si>
  <si>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</si>
  <si>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</si>
  <si>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</si>
  <si>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</si>
  <si>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</si>
  <si>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</si>
  <si>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</si>
  <si>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</si>
  <si>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</si>
  <si>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</si>
  <si>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</si>
  <si>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</si>
  <si>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</si>
  <si>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</si>
  <si>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</si>
  <si>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</si>
  <si>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</si>
  <si>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</si>
  <si>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</si>
  <si>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</si>
  <si>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</si>
  <si>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</si>
  <si>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</si>
  <si>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</si>
  <si>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</si>
  <si>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</si>
  <si>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</si>
  <si>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</si>
  <si>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</si>
  <si>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</si>
  <si>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</si>
  <si>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</si>
  <si>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</si>
  <si>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</si>
  <si>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</si>
  <si>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</si>
  <si>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2-6-2-017</t>
  </si>
  <si>
    <t>A) Beneficiar con un apoyo económico a 100 personas mayores de 60 años en estado de vulnerabilidad agrupados en colectivos, preferentemente residentes de colonias de muy bajo y bajo índice de desarrollo social.
b) Seleccionar a 12 personas beneficiarias facilitadoras de servicios para la ejecución de las actividades a desarrollar en el programa social.
c) Brindar acompañamiento a las actividades de los colectivos de la Alcaldía Tlalpan. Beneficiar a 1,100 personas usuarias finales de 60 años o más, residentes de la Alcaldía Tlalpan con asesorías, información jurídica, psicológica y acompañamiento sobre el autocuidado y cuidado de las personas mayores.</t>
  </si>
  <si>
    <t>porcentaje</t>
  </si>
  <si>
    <t>2-4-4-050</t>
  </si>
  <si>
    <t>4,500 USUARIOS
127 FACILITADORES</t>
  </si>
  <si>
    <t>Número de personas solicitantes de actividades y talleres/Número de personas atendidas en actividades y talleres*100</t>
  </si>
  <si>
    <t>Registros de atención, listas de asistencia, listados de beneficiarios</t>
  </si>
  <si>
    <t>2-6-8-032</t>
  </si>
  <si>
    <t>495 BENEFICIARIOS FINALES
5 FACILITADORES</t>
  </si>
  <si>
    <t>100 PERSONAS BENEFICIARIAS FINALES
12 FACILITADORES
1,100 USUARIOS</t>
  </si>
  <si>
    <t>Hasta 495 apoyos económicos a niñas, niños y adolescentes entre 0 y 14 años 11 meses de edad que se encuentran en condición de orfandad, bajo el cuidado de tutores o cuidadores, que ven vulnerados sus derechos humanos, residentes en las colonias de bajo y muy bajo índice de desarrollo social
 5 personas beneficiarias facilitadoras de servicios</t>
  </si>
  <si>
    <t>Número de solicitudes de apoyos económicos para niñas, niños y adolescentes entre 0 y 14 años 11 meses de edad que se encuentran en condición de orfandad/Número de apoyos económicos entregados a niñas, niños y adolescentes entre 0 y 14 años 11 meses de edad que se encuentran en condición de orfandad*100</t>
  </si>
  <si>
    <t>Listados petición de apoyos económicos a beneficiarios y padrón de beneficiarios</t>
  </si>
  <si>
    <t>2-6-8-117</t>
  </si>
  <si>
    <t xml:space="preserve">Brindar apoyo económico a 27 colectivos juveniles para la ejecución de proyectos comunitarios: productivos, educativos, culturales, científicos, deportivos, recreativos, desarrollo humano, promoción de los derechos humanos, diversidad sexual, feminismos, género, nuevas masculinidades, derechos sexuales y reproductivos y que atienda problemáticas y necesidades de la población joven.
5 Personas facilitadoras de servicios. </t>
  </si>
  <si>
    <t>27 COLECTIVOS JUVENILES
5 FACILITADORES</t>
  </si>
  <si>
    <t>Número de solicitudes de apoyo a colectivos juveniles/Númeero de apoyos económicos entregados a colectivos juveniles*100</t>
  </si>
  <si>
    <t>DIRECCIÓN GENERAL DE DESARROLLO SOCIAL/DIRECCIÓN DE ATENCIÓN A GRUPOS PRIORITARIOS</t>
  </si>
  <si>
    <t>Minutas y listados de Asistencia a las Ssesiones de SIPINNA y Ciudad de loa Niños.</t>
  </si>
  <si>
    <t>LIC. SEBASTIÁN VÁZQUEZ GARCÍA</t>
  </si>
  <si>
    <t>DIRECTOR DE ATENCIÓN A GRUPOS PRIORITARIOS</t>
  </si>
  <si>
    <t>LICDA. NATALIA GUADALUPE MÁRQUEZ CODINA</t>
  </si>
  <si>
    <t>a) Atender al menos a 4,500 Personas Usuarias niñas, niños, personas jóvenes, personas con discapacidad, personas adultas mayores, mujeres y hombres, a través de talleres lúdicos, formativos, participativos y ocupacionales, de manera personal o mediante materiales audiovisuales.
b) Seleccionar a 127 Personas Beneficiarias Facilitadoras de servicios para la ejecución de las actividades a desarrollar en el programa social.</t>
  </si>
  <si>
    <t>Número de solicitudes de apoyo económico de personas mayores de 60 años en estado de vulnerabilidad/Número de apoyos económicos entregados a personas mayores de 60 años en estado de vulnerabilidad*100</t>
  </si>
  <si>
    <t>2o.Trimestre</t>
  </si>
  <si>
    <t>ALIANZAS ENTRE GENTE GRANDE</t>
  </si>
  <si>
    <t>CALDO TLALPEÑO, INCLUSIÓN SOCIAL</t>
  </si>
  <si>
    <t xml:space="preserve">
TLALPAN ES TU HOGAR</t>
  </si>
  <si>
    <t>TLALPAN, GRANDE COMO SUS JÓVENES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</si>
</sst>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name val="Source Sans Pro"/>
      <family val="2"/>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
      <patternFill patternType="solid">
        <fgColor theme="9"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3">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9" fontId="28" fillId="0" borderId="1" xfId="1" applyNumberFormat="1" applyFont="1" applyBorder="1" applyAlignment="1" applyProtection="1">
      <alignment horizontal="center" vertical="center" wrapText="1"/>
      <protection hidden="1"/>
    </xf>
    <xf numFmtId="0" fontId="28" fillId="10" borderId="1" xfId="1" applyFont="1" applyFill="1" applyBorder="1" applyAlignment="1" applyProtection="1">
      <alignment horizontal="center" vertical="center" wrapText="1"/>
      <protection hidden="1"/>
    </xf>
    <xf numFmtId="0" fontId="29" fillId="10" borderId="1" xfId="1" applyFont="1" applyFill="1" applyBorder="1" applyAlignment="1" applyProtection="1">
      <alignment horizontal="center" vertical="center" wrapText="1"/>
      <protection hidden="1"/>
    </xf>
    <xf numFmtId="9" fontId="23" fillId="0" borderId="1" xfId="1" applyNumberFormat="1" applyFont="1" applyBorder="1" applyAlignment="1" applyProtection="1">
      <alignment horizontal="center" vertical="center" wrapText="1"/>
      <protection locked="0"/>
    </xf>
    <xf numFmtId="0" fontId="28" fillId="10" borderId="4" xfId="1" applyFont="1" applyFill="1" applyBorder="1" applyAlignment="1" applyProtection="1">
      <alignment horizontal="justify" vertical="center" wrapText="1"/>
      <protection hidden="1"/>
    </xf>
    <xf numFmtId="0" fontId="28" fillId="10" borderId="6" xfId="1" applyFont="1" applyFill="1" applyBorder="1" applyAlignment="1" applyProtection="1">
      <alignment horizontal="justify" vertical="center" wrapText="1"/>
      <protection hidden="1"/>
    </xf>
    <xf numFmtId="0" fontId="28" fillId="10" borderId="5" xfId="1" applyFont="1" applyFill="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8" fillId="10" borderId="1" xfId="1" applyFont="1" applyFill="1" applyBorder="1" applyAlignment="1" applyProtection="1">
      <alignment horizontal="justify"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15" fillId="10" borderId="1" xfId="1" applyFont="1" applyFill="1" applyBorder="1" applyAlignment="1" applyProtection="1">
      <alignment horizontal="justify" vertical="center" wrapText="1"/>
      <protection hidden="1"/>
    </xf>
    <xf numFmtId="0" fontId="30" fillId="10" borderId="1" xfId="1" applyFont="1" applyFill="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R12" zoomScale="80" zoomScaleNormal="80" zoomScaleSheetLayoutView="40" zoomScalePageLayoutView="40" workbookViewId="0">
      <selection activeCell="AB15" sqref="AB15"/>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9" t="s">
        <v>15518</v>
      </c>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G5"/>
      <c r="AH5"/>
    </row>
    <row r="6" spans="1:34" s="41" customFormat="1" ht="33" customHeight="1">
      <c r="A6" s="63"/>
      <c r="B6" s="62"/>
      <c r="C6" s="122" t="s">
        <v>15423</v>
      </c>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G6"/>
      <c r="AH6"/>
    </row>
    <row r="7" spans="1:34" ht="40.5" customHeight="1">
      <c r="C7" s="120" t="s">
        <v>15424</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14" t="s">
        <v>224</v>
      </c>
      <c r="D9" s="115"/>
      <c r="E9" s="115"/>
      <c r="F9" s="115"/>
      <c r="G9" s="115"/>
      <c r="H9" s="116"/>
      <c r="I9" s="118" t="s">
        <v>15627</v>
      </c>
      <c r="J9" s="115"/>
      <c r="K9" s="115"/>
      <c r="L9" s="115"/>
      <c r="M9" s="115"/>
      <c r="N9" s="115"/>
      <c r="O9" s="115"/>
      <c r="P9" s="115"/>
      <c r="Q9" s="115"/>
      <c r="R9" s="115"/>
      <c r="S9" s="115"/>
      <c r="T9" s="117" t="s">
        <v>15421</v>
      </c>
      <c r="U9" s="117"/>
      <c r="V9" s="123" t="s">
        <v>5051</v>
      </c>
      <c r="W9" s="123"/>
      <c r="X9" s="123"/>
      <c r="Y9" s="117" t="s">
        <v>15422</v>
      </c>
      <c r="Z9" s="117"/>
      <c r="AA9" s="117"/>
      <c r="AB9" s="114" t="s">
        <v>15634</v>
      </c>
      <c r="AC9" s="115"/>
      <c r="AD9" s="115"/>
      <c r="AE9" s="116"/>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0" t="s">
        <v>223</v>
      </c>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row>
    <row r="12" spans="1:34" ht="68.25" customHeight="1">
      <c r="B12" s="62" t="s">
        <v>15437</v>
      </c>
      <c r="C12" s="88" t="s">
        <v>15439</v>
      </c>
      <c r="D12" s="88" t="s">
        <v>15445</v>
      </c>
      <c r="E12" s="88" t="s">
        <v>15446</v>
      </c>
      <c r="F12" s="88" t="s">
        <v>15448</v>
      </c>
      <c r="G12" s="88" t="s">
        <v>15511</v>
      </c>
      <c r="H12" s="88" t="s">
        <v>15425</v>
      </c>
      <c r="I12" s="132" t="s">
        <v>15426</v>
      </c>
      <c r="J12" s="132"/>
      <c r="K12" s="132"/>
      <c r="L12" s="88" t="s">
        <v>15516</v>
      </c>
      <c r="M12" s="132" t="s">
        <v>15517</v>
      </c>
      <c r="N12" s="132"/>
      <c r="O12" s="132"/>
      <c r="P12" s="132" t="s">
        <v>15432</v>
      </c>
      <c r="Q12" s="132"/>
      <c r="R12" s="132"/>
      <c r="S12" s="124" t="s">
        <v>15510</v>
      </c>
      <c r="T12" s="125"/>
      <c r="U12" s="126"/>
      <c r="V12" s="89" t="s">
        <v>15431</v>
      </c>
      <c r="W12" s="88" t="s">
        <v>15433</v>
      </c>
      <c r="X12" s="88" t="s">
        <v>15434</v>
      </c>
      <c r="Y12" s="88" t="s">
        <v>15435</v>
      </c>
      <c r="Z12" s="88" t="s">
        <v>15436</v>
      </c>
      <c r="AA12" s="88" t="s">
        <v>15513</v>
      </c>
      <c r="AB12" s="88" t="s">
        <v>15519</v>
      </c>
      <c r="AC12" s="88" t="s">
        <v>15520</v>
      </c>
      <c r="AD12" s="88" t="s">
        <v>15521</v>
      </c>
      <c r="AE12" s="88" t="s">
        <v>15514</v>
      </c>
    </row>
    <row r="13" spans="1:34" ht="129.94999999999999" customHeight="1">
      <c r="A13" s="64">
        <v>1</v>
      </c>
      <c r="B13" s="65" t="str">
        <f t="shared" ref="B13:B48" si="0">CONCATENATE($V$9,H13)</f>
        <v>02CD14S126</v>
      </c>
      <c r="C13" s="103">
        <v>1</v>
      </c>
      <c r="D13" s="103">
        <v>6</v>
      </c>
      <c r="E13" s="103">
        <v>3</v>
      </c>
      <c r="F13" s="103" t="s">
        <v>15610</v>
      </c>
      <c r="G13" s="104">
        <v>10</v>
      </c>
      <c r="H13" s="103" t="s">
        <v>5304</v>
      </c>
      <c r="I13" s="110" t="s">
        <v>15635</v>
      </c>
      <c r="J13" s="110"/>
      <c r="K13" s="110"/>
      <c r="L13" s="103" t="s">
        <v>15619</v>
      </c>
      <c r="M13" s="130" t="s">
        <v>15611</v>
      </c>
      <c r="N13" s="130"/>
      <c r="O13" s="130"/>
      <c r="P13" s="110" t="s">
        <v>15633</v>
      </c>
      <c r="Q13" s="110"/>
      <c r="R13" s="110"/>
      <c r="S13" s="106" t="s">
        <v>15622</v>
      </c>
      <c r="T13" s="107"/>
      <c r="U13" s="108"/>
      <c r="V13" s="91" t="s">
        <v>15612</v>
      </c>
      <c r="W13" s="102">
        <v>0.1</v>
      </c>
      <c r="X13" s="102">
        <v>0.3</v>
      </c>
      <c r="Y13" s="102">
        <v>0.4</v>
      </c>
      <c r="Z13" s="102">
        <v>0.2</v>
      </c>
      <c r="AA13" s="105">
        <v>0.5</v>
      </c>
      <c r="AB13" s="95"/>
      <c r="AC13" s="96"/>
      <c r="AD13" s="87" t="str">
        <f>IFERROR((AC13/AB13)," ")</f>
        <v xml:space="preserve"> </v>
      </c>
      <c r="AE13" s="97"/>
      <c r="AG13" s="49"/>
    </row>
    <row r="14" spans="1:34" ht="129.94999999999999" customHeight="1">
      <c r="A14" s="64">
        <v>2</v>
      </c>
      <c r="B14" s="65" t="str">
        <f t="shared" si="0"/>
        <v>02CD14S127</v>
      </c>
      <c r="C14" s="103">
        <v>1</v>
      </c>
      <c r="D14" s="103">
        <v>6</v>
      </c>
      <c r="E14" s="103">
        <v>0</v>
      </c>
      <c r="F14" s="103" t="s">
        <v>15613</v>
      </c>
      <c r="G14" s="104">
        <v>11</v>
      </c>
      <c r="H14" s="103" t="s">
        <v>5318</v>
      </c>
      <c r="I14" s="110" t="s">
        <v>15636</v>
      </c>
      <c r="J14" s="110"/>
      <c r="K14" s="110"/>
      <c r="L14" s="103" t="s">
        <v>15614</v>
      </c>
      <c r="M14" s="130" t="s">
        <v>15632</v>
      </c>
      <c r="N14" s="130"/>
      <c r="O14" s="130"/>
      <c r="P14" s="110" t="s">
        <v>15615</v>
      </c>
      <c r="Q14" s="110"/>
      <c r="R14" s="110"/>
      <c r="S14" s="106" t="s">
        <v>15616</v>
      </c>
      <c r="T14" s="107"/>
      <c r="U14" s="108"/>
      <c r="V14" s="91" t="s">
        <v>15612</v>
      </c>
      <c r="W14" s="102">
        <v>0.1</v>
      </c>
      <c r="X14" s="102">
        <v>0.25</v>
      </c>
      <c r="Y14" s="102">
        <v>0.35</v>
      </c>
      <c r="Z14" s="102">
        <v>0.3</v>
      </c>
      <c r="AA14" s="94">
        <v>17</v>
      </c>
      <c r="AB14" s="95"/>
      <c r="AC14" s="96"/>
      <c r="AD14" s="87" t="str">
        <f t="shared" ref="AD14:AD48" si="1">IFERROR((AC14/AB14)," ")</f>
        <v xml:space="preserve"> </v>
      </c>
      <c r="AE14" s="97"/>
      <c r="AG14" s="50"/>
    </row>
    <row r="15" spans="1:34" ht="129.94999999999999" customHeight="1">
      <c r="A15" s="64">
        <v>3</v>
      </c>
      <c r="B15" s="65" t="str">
        <f t="shared" si="0"/>
        <v>02CD14S128</v>
      </c>
      <c r="C15" s="103">
        <v>1</v>
      </c>
      <c r="D15" s="103">
        <v>6</v>
      </c>
      <c r="E15" s="103">
        <v>1</v>
      </c>
      <c r="F15" s="103" t="s">
        <v>15617</v>
      </c>
      <c r="G15" s="104">
        <v>10</v>
      </c>
      <c r="H15" s="103" t="s">
        <v>5334</v>
      </c>
      <c r="I15" s="110" t="s">
        <v>15637</v>
      </c>
      <c r="J15" s="110"/>
      <c r="K15" s="110"/>
      <c r="L15" s="103" t="s">
        <v>15618</v>
      </c>
      <c r="M15" s="131" t="s">
        <v>15620</v>
      </c>
      <c r="N15" s="131"/>
      <c r="O15" s="131"/>
      <c r="P15" s="110" t="s">
        <v>15621</v>
      </c>
      <c r="Q15" s="110"/>
      <c r="R15" s="110"/>
      <c r="S15" s="106" t="s">
        <v>15622</v>
      </c>
      <c r="T15" s="107"/>
      <c r="U15" s="108"/>
      <c r="V15" s="91" t="s">
        <v>15612</v>
      </c>
      <c r="W15" s="91">
        <v>5</v>
      </c>
      <c r="X15" s="91">
        <v>27</v>
      </c>
      <c r="Y15" s="91">
        <v>33</v>
      </c>
      <c r="Z15" s="91">
        <v>35</v>
      </c>
      <c r="AA15" s="105">
        <v>0.27</v>
      </c>
      <c r="AB15" s="95"/>
      <c r="AC15" s="96"/>
      <c r="AD15" s="87" t="str">
        <f t="shared" si="1"/>
        <v xml:space="preserve"> </v>
      </c>
      <c r="AE15" s="97"/>
    </row>
    <row r="16" spans="1:34" ht="129.94999999999999" customHeight="1">
      <c r="A16" s="64">
        <v>4</v>
      </c>
      <c r="B16" s="65" t="str">
        <f t="shared" si="0"/>
        <v>02CD14S200</v>
      </c>
      <c r="C16" s="103">
        <v>1</v>
      </c>
      <c r="D16" s="103">
        <v>6</v>
      </c>
      <c r="E16" s="103">
        <v>2</v>
      </c>
      <c r="F16" s="103" t="s">
        <v>15623</v>
      </c>
      <c r="G16" s="104">
        <v>10</v>
      </c>
      <c r="H16" s="103" t="s">
        <v>5501</v>
      </c>
      <c r="I16" s="110" t="s">
        <v>15638</v>
      </c>
      <c r="J16" s="110"/>
      <c r="K16" s="110"/>
      <c r="L16" s="103" t="s">
        <v>15625</v>
      </c>
      <c r="M16" s="110" t="s">
        <v>15624</v>
      </c>
      <c r="N16" s="110"/>
      <c r="O16" s="110"/>
      <c r="P16" s="110" t="s">
        <v>15626</v>
      </c>
      <c r="Q16" s="110"/>
      <c r="R16" s="110"/>
      <c r="S16" s="106" t="s">
        <v>15622</v>
      </c>
      <c r="T16" s="107"/>
      <c r="U16" s="108"/>
      <c r="V16" s="91" t="s">
        <v>15612</v>
      </c>
      <c r="W16" s="91">
        <v>20</v>
      </c>
      <c r="X16" s="91">
        <v>30</v>
      </c>
      <c r="Y16" s="91">
        <v>30</v>
      </c>
      <c r="Z16" s="91">
        <v>20</v>
      </c>
      <c r="AA16" s="105">
        <v>0.5</v>
      </c>
      <c r="AB16" s="95"/>
      <c r="AC16" s="96"/>
      <c r="AD16" s="87" t="str">
        <f t="shared" si="1"/>
        <v xml:space="preserve"> </v>
      </c>
      <c r="AE16" s="97"/>
    </row>
    <row r="17" spans="1:31" ht="129.94999999999999" hidden="1" customHeight="1">
      <c r="A17" s="64">
        <v>5</v>
      </c>
      <c r="B17" s="65" t="str">
        <f t="shared" si="0"/>
        <v>02CD14E134</v>
      </c>
      <c r="C17" s="91">
        <f>IFERROR(VLOOKUP(B17,Concentrado_PB!K$3:AP$1057,2,0)," ")</f>
        <v>1</v>
      </c>
      <c r="D17" s="91">
        <f>IFERROR(VLOOKUP(B17,Concentrado_PB!K$3:AP$1057,4,0)," ")</f>
        <v>6</v>
      </c>
      <c r="E17" s="91">
        <f>IFERROR(VLOOKUP(B17,Concentrado_PB!K$3:AP$1057,6,0)," ")</f>
        <v>1</v>
      </c>
      <c r="F17" s="92" t="str">
        <f>IFERROR(VLOOKUP(V$9&amp;A17,Concentrado_PB!A$2:BX$1057,27,0)," ")</f>
        <v>2.6.8</v>
      </c>
      <c r="G17" s="93" t="str">
        <f>IFERROR(VLOOKUP(V$9&amp;A17,Concentrado_PB!A$2:BX$1057,20,0)," ")</f>
        <v xml:space="preserve">10. Reducción de las desigualdades </v>
      </c>
      <c r="H17" s="91" t="str">
        <f>IFERROR(VLOOKUP(V$9&amp;A17,Concentrado_PB!A$3:I$1057,8,0),"")</f>
        <v>E134</v>
      </c>
      <c r="I17" s="109" t="str">
        <f>IFERROR(VLOOKUP(V$9&amp;A17,Concentrado_PB!A$3:I$1057,9,0)," ")</f>
        <v>E134_ATENCIÓN INTEGRAL PARA EL DESARROLLO INFANTIL</v>
      </c>
      <c r="J17" s="109"/>
      <c r="K17" s="109"/>
      <c r="L17" s="91">
        <f>IFERROR(VLOOKUP(B17,Concentrado_PB!K$2:AP$1057,24,0)," ")</f>
        <v>450</v>
      </c>
      <c r="M17" s="109" t="str">
        <f>IFERROR(VLOOKUP(B17,Concentrado_PB!K$2:AP$1057,25,0)," ")</f>
        <v>PROVEER A LOS 5 CENTROS DE DESARROLLO INFANTIL DE LA ALCALDIA DE INSUMOS, MATERIALES Y SERVICIOS NECESARIOS PARA SU CORRECTO FUNCIONAMIENTO, A FIN DE ATENDER A UNA POBLACION QUE VA HASTA LOS 450 INFANTES</v>
      </c>
      <c r="N17" s="109"/>
      <c r="O17" s="109"/>
      <c r="P17" s="109" t="str">
        <f>IFERROR(VLOOKUP(B17,Concentrado_PB!K$2:AP$1057,26,0)," ")</f>
        <v>NUMERO DE INFANTES ATENDIDOS EN EL EJERCICIO DE EJECUCION
LA ∑ DE LAS MATRICULAS REGISTRADAS EN CADA CENDI DE LA ALCALDIA</v>
      </c>
      <c r="Q17" s="109"/>
      <c r="R17" s="109"/>
      <c r="S17" s="111" t="str">
        <f>IFERROR(VLOOKUP(B17,Concentrado_PB!K$2:AP$1057,28,0)," ")</f>
        <v>MATRICULA REGISTRADA MEDIANTE INSCRIPCIONES EN LOS 5 CENTROS DE DESARROLLO INFANTIL(CENDIS) DE LA ALCALDIA</v>
      </c>
      <c r="T17" s="112"/>
      <c r="U17" s="113"/>
      <c r="V17" s="91" t="str">
        <f>IFERROR(VLOOKUP(B17,Concentrado_PB!K$2:AP$1057,27,0)," ")</f>
        <v>PERSONA</v>
      </c>
      <c r="W17" s="91">
        <f>IFERROR(VLOOKUP(B17,Concentrado_PB!K$2:AP$1057,29,0)," ")</f>
        <v>450</v>
      </c>
      <c r="X17" s="91">
        <f>IFERROR(VLOOKUP(B17,Concentrado_PB!K$2:AP$1057,30,0)," ")</f>
        <v>450</v>
      </c>
      <c r="Y17" s="91">
        <f>IFERROR(VLOOKUP(B17,Concentrado_PB!K$2:AP$1057,31,0)," ")</f>
        <v>450</v>
      </c>
      <c r="Z17" s="91">
        <f>IFERROR(VLOOKUP(B17,Concentrado_PB!K$2:AP$1057,32,0)," ")</f>
        <v>450</v>
      </c>
      <c r="AA17" s="94"/>
      <c r="AB17" s="95"/>
      <c r="AC17" s="96"/>
      <c r="AD17" s="87" t="str">
        <f t="shared" si="1"/>
        <v xml:space="preserve"> </v>
      </c>
      <c r="AE17" s="97"/>
    </row>
    <row r="18" spans="1:31" ht="129.94999999999999" hidden="1"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09" t="str">
        <f>IFERROR(VLOOKUP(V$9&amp;A18,Concentrado_PB!A$3:I$1057,9,0)," ")</f>
        <v>E150_FOMENTO Y MEJORAMIENTO DE LOS MERCADOS PÚBLICOS DE LA CIUDAD DE MÉXICO</v>
      </c>
      <c r="J18" s="109"/>
      <c r="K18" s="109"/>
      <c r="L18" s="91">
        <f>IFERROR(VLOOKUP(B18,Concentrado_PB!K$2:AP$1057,24,0)," ")</f>
        <v>1</v>
      </c>
      <c r="M18" s="109" t="str">
        <f>IFERROR(VLOOKUP(B18,Concentrado_PB!K$2:AP$1057,25,0)," ")</f>
        <v>MANTENER EN CONDICIONES ÓPTIMAS DE SEGURIDAD Y OPERACIÓN LA INFRAESTRUCTURA COMERCIAL</v>
      </c>
      <c r="N18" s="109"/>
      <c r="O18" s="109"/>
      <c r="P18" s="109" t="str">
        <f>IFERROR(VLOOKUP(B18,Concentrado_PB!K$2:AP$1057,26,0)," ")</f>
        <v>(NUMERO DE HABITANTES QUE RECIBEN EL APOYO / NUMERO DE HABITANTES DE LA DEMARCACION)* 100</v>
      </c>
      <c r="Q18" s="109"/>
      <c r="R18" s="109"/>
      <c r="S18" s="111"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12"/>
      <c r="U18" s="113"/>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c r="AB18" s="95"/>
      <c r="AC18" s="96"/>
      <c r="AD18" s="87" t="str">
        <f t="shared" si="1"/>
        <v xml:space="preserve"> </v>
      </c>
      <c r="AE18" s="97"/>
    </row>
    <row r="19" spans="1:31" ht="129.94999999999999" hidden="1"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09" t="str">
        <f>IFERROR(VLOOKUP(V$9&amp;A19,Concentrado_PB!A$3:I$1057,9,0)," ")</f>
        <v>F032_PROMOCIÓN DE LA CULTURA FÍSICA Y DEPORTIVA</v>
      </c>
      <c r="J19" s="109"/>
      <c r="K19" s="109"/>
      <c r="L19" s="91">
        <f>IFERROR(VLOOKUP(B19,Concentrado_PB!K$2:AP$1057,24,0)," ")</f>
        <v>1</v>
      </c>
      <c r="M19" s="109"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09"/>
      <c r="O19" s="109"/>
      <c r="P19" s="109" t="str">
        <f>IFERROR(VLOOKUP(B19,Concentrado_PB!K$2:AP$1057,26,0)," ")</f>
        <v>ATENCION AL 15% DE LOS HABITANTES DEL ALCALDIA</v>
      </c>
      <c r="Q19" s="109"/>
      <c r="R19" s="109"/>
      <c r="S19" s="111"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12"/>
      <c r="U19" s="113"/>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c r="AB19" s="95"/>
      <c r="AC19" s="96"/>
      <c r="AD19" s="87" t="str">
        <f t="shared" si="1"/>
        <v xml:space="preserve"> </v>
      </c>
      <c r="AE19" s="97"/>
    </row>
    <row r="20" spans="1:31" ht="129.94999999999999" hidden="1"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09" t="str">
        <f>IFERROR(VLOOKUP(V$9&amp;A20,Concentrado_PB!A$3:I$1057,9,0)," ")</f>
        <v>K014_INFRAESTRUCTURA DE AGUA POTABLE, ALCANTARILLADO Y SANEAMIENTO</v>
      </c>
      <c r="J20" s="109"/>
      <c r="K20" s="109"/>
      <c r="L20" s="91">
        <f>IFERROR(VLOOKUP(B20,Concentrado_PB!K$2:AP$1057,24,0)," ")</f>
        <v>1</v>
      </c>
      <c r="M20" s="109" t="str">
        <f>IFERROR(VLOOKUP(B20,Concentrado_PB!K$2:AP$1057,25,0)," ")</f>
        <v xml:space="preserve">MEJORAR INFRAESTRUCTURA DE AGUA POTABLE Y ALCANTARILLADO A TRAVES DEL  SUMINISTRO DE AGUA POTABLE EN PIPAS,  REHABILITACION DE LAS REDES DE DRENAJE, DE AGUA POTABLE Y DESAZOLVE  </v>
      </c>
      <c r="N20" s="109"/>
      <c r="O20" s="109"/>
      <c r="P20" s="109" t="str">
        <f>IFERROR(VLOOKUP(B20,Concentrado_PB!K$2:AP$1057,26,0)," ")</f>
        <v>NUMERO DE PERSONAS BENEFICIADAS/NUMERO DE LA POBLACION TOTAL DE 677,000*100</v>
      </c>
      <c r="Q20" s="109"/>
      <c r="R20" s="109"/>
      <c r="S20" s="111"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12"/>
      <c r="U20" s="113"/>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c r="AB20" s="95"/>
      <c r="AC20" s="96"/>
      <c r="AD20" s="87" t="str">
        <f t="shared" si="1"/>
        <v xml:space="preserve"> </v>
      </c>
      <c r="AE20" s="97"/>
    </row>
    <row r="21" spans="1:31" ht="129.94999999999999" hidden="1"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09" t="str">
        <f>IFERROR(VLOOKUP(V$9&amp;A21,Concentrado_PB!A$3:I$1057,9,0)," ")</f>
        <v>K015_CONSTRUCCIÓN DE INFRAESTRUCTURA PÚBLICA</v>
      </c>
      <c r="J21" s="109"/>
      <c r="K21" s="109"/>
      <c r="L21" s="91">
        <f>IFERROR(VLOOKUP(B21,Concentrado_PB!K$2:AP$1057,24,0)," ")</f>
        <v>1</v>
      </c>
      <c r="M21" s="109" t="str">
        <f>IFERROR(VLOOKUP(B21,Concentrado_PB!K$2:AP$1057,25,0)," ")</f>
        <v>MEJORAR LAS CONDICIONES DE LA POBLACION CON OBRAS DE INFRAESTRUCTURA DEPORTIVA, EDUCATIVA,  SOCIAL, CULTURAL, COMERCIAL ETC.</v>
      </c>
      <c r="N21" s="109"/>
      <c r="O21" s="109"/>
      <c r="P21" s="109" t="str">
        <f>IFERROR(VLOOKUP(B21,Concentrado_PB!K$2:AP$1057,26,0)," ")</f>
        <v>NUMERO DE PERSONAS BENEFICIADAS /  NUMERO DE POBLACION TOTAL 677,000*100</v>
      </c>
      <c r="Q21" s="109"/>
      <c r="R21" s="109"/>
      <c r="S21" s="111"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12"/>
      <c r="U21" s="113"/>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c r="AB21" s="95"/>
      <c r="AC21" s="96"/>
      <c r="AD21" s="87" t="str">
        <f t="shared" si="1"/>
        <v xml:space="preserve"> </v>
      </c>
      <c r="AE21" s="97"/>
    </row>
    <row r="22" spans="1:31" ht="129.94999999999999" hidden="1"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09" t="str">
        <f>IFERROR(VLOOKUP(V$9&amp;A22,Concentrado_PB!A$3:I$1057,9,0)," ")</f>
        <v>K016_REHABILITACIÓN Y MANTENIMIENTO DE INFRAESTRUCTURA PÚBLICA</v>
      </c>
      <c r="J22" s="109"/>
      <c r="K22" s="109"/>
      <c r="L22" s="91">
        <f>IFERROR(VLOOKUP(B22,Concentrado_PB!K$2:AP$1057,24,0)," ")</f>
        <v>1</v>
      </c>
      <c r="M22" s="109" t="str">
        <f>IFERROR(VLOOKUP(B22,Concentrado_PB!K$2:AP$1057,25,0)," ")</f>
        <v>MEJORAR LAS CONDICIONES DE LA POBLACION CON OBRAS DE REHABILITACION Y MANTENIMIENTO PARA LA INFRAESTRUCTURA  DEPORTIVA, EDUCATIVA,  SOCIAL, CULTURAL, COMERCIAL, MEJORA LAS CONDICIONES DE LA POBLACION EN GENERAL. 105</v>
      </c>
      <c r="N22" s="109"/>
      <c r="O22" s="109"/>
      <c r="P22" s="109" t="str">
        <f>IFERROR(VLOOKUP(B22,Concentrado_PB!K$2:AP$1057,26,0)," ")</f>
        <v>NUMERO DE PERSONAS BENEFICIADAS /  NUMERO DE POBLACION TOTAL 677,000*100</v>
      </c>
      <c r="Q22" s="109"/>
      <c r="R22" s="109"/>
      <c r="S22" s="111"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12"/>
      <c r="U22" s="113"/>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c r="AB22" s="95"/>
      <c r="AC22" s="96"/>
      <c r="AD22" s="87" t="str">
        <f t="shared" si="1"/>
        <v xml:space="preserve"> </v>
      </c>
      <c r="AE22" s="97"/>
    </row>
    <row r="23" spans="1:31" ht="129.94999999999999" hidden="1"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09" t="str">
        <f>IFERROR(VLOOKUP(V$9&amp;A23,Concentrado_PB!A$3:I$1057,9,0)," ")</f>
        <v>M001_ACTIVIDADES DE APOYO ADMINISTRATIVO</v>
      </c>
      <c r="J23" s="109"/>
      <c r="K23" s="109"/>
      <c r="L23" s="91">
        <f>IFERROR(VLOOKUP(B23,Concentrado_PB!K$2:AP$1057,24,0)," ")</f>
        <v>1</v>
      </c>
      <c r="M23" s="109" t="str">
        <f>IFERROR(VLOOKUP(B23,Concentrado_PB!K$2:AP$1057,25,0)," ")</f>
        <v xml:space="preserve">ATENDER LAS NECESIDADES EN MATERIA DE SERVICIOS ADMINISTRATIVOS QUE REQUIERE LA ESTRUCTURA OPERATIVA DE LA DEMARCACION TERRITORIAL. </v>
      </c>
      <c r="N23" s="109"/>
      <c r="O23" s="109"/>
      <c r="P23" s="109" t="str">
        <f>IFERROR(VLOOKUP(B23,Concentrado_PB!K$2:AP$1057,26,0)," ")</f>
        <v>TOTAL DE SOLICITUDES DE SERVICIOS ATENDIDAS/ TOTAL DE SERVICIOS POGRAMADOS *100</v>
      </c>
      <c r="Q23" s="109"/>
      <c r="R23" s="109"/>
      <c r="S23" s="111" t="str">
        <f>IFERROR(VLOOKUP(B23,Concentrado_PB!K$2:AP$1057,28,0)," ")</f>
        <v>INFORME DE AVANCE TRIMESTRAL. CONTROLES INTERNOS DE LAS AREAS QUE INTEGRAN A LA DIRECCION GENERAL DE ADMINISTRACION</v>
      </c>
      <c r="T23" s="112"/>
      <c r="U23" s="113"/>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c r="AB23" s="95"/>
      <c r="AC23" s="96"/>
      <c r="AD23" s="87" t="str">
        <f t="shared" si="1"/>
        <v xml:space="preserve"> </v>
      </c>
      <c r="AE23" s="97"/>
    </row>
    <row r="24" spans="1:31" ht="129.94999999999999" hidden="1"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09" t="str">
        <f>IFERROR(VLOOKUP(V$9&amp;A24,Concentrado_PB!A$3:I$1057,9,0)," ")</f>
        <v>N001_CUMPLIMIENTO DE LOS PROGRAMAS DE PROTECCIÓN CIVIL</v>
      </c>
      <c r="J24" s="109"/>
      <c r="K24" s="109"/>
      <c r="L24" s="91">
        <f>IFERROR(VLOOKUP(B24,Concentrado_PB!K$2:AP$1057,24,0)," ")</f>
        <v>4</v>
      </c>
      <c r="M24" s="109"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09"/>
      <c r="O24" s="109"/>
      <c r="P24" s="109" t="str">
        <f>IFERROR(VLOOKUP(B24,Concentrado_PB!K$2:AP$1057,26,0)," ")</f>
        <v xml:space="preserve">ACCIONES IMPLEMENTADAS PARA LA PREVENCION, DISMINUCION Y MITIGACION DE RIESGOS/ACCIONES IMPLEMENTADAS PARA LA PREVENCION, DISMINUCION Y MITIGACION DE RIESGOS PROGRAMADAS                                                                    </v>
      </c>
      <c r="Q24" s="109"/>
      <c r="R24" s="109"/>
      <c r="S24" s="111" t="str">
        <f>IFERROR(VLOOKUP(B24,Concentrado_PB!K$2:AP$1057,28,0)," ")</f>
        <v>INFORME AL CONSEJO DE PROTECCION CIVIL</v>
      </c>
      <c r="T24" s="112"/>
      <c r="U24" s="113"/>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c r="AB24" s="95"/>
      <c r="AC24" s="96"/>
      <c r="AD24" s="87" t="str">
        <f t="shared" si="1"/>
        <v xml:space="preserve"> </v>
      </c>
      <c r="AE24" s="97"/>
    </row>
    <row r="25" spans="1:31" ht="129.94999999999999" hidden="1"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09" t="str">
        <f>IFERROR(VLOOKUP(V$9&amp;A25,Concentrado_PB!A$3:I$1057,9,0)," ")</f>
        <v>O001_ACTIVIDADES DE APOYO A LA FUNCIÓN PÚBLICA Y BUEN GOBIERNO</v>
      </c>
      <c r="J25" s="109"/>
      <c r="K25" s="109"/>
      <c r="L25" s="91">
        <f>IFERROR(VLOOKUP(B25,Concentrado_PB!K$2:AP$1057,24,0)," ")</f>
        <v>1</v>
      </c>
      <c r="M25" s="109" t="str">
        <f>IFERROR(VLOOKUP(B25,Concentrado_PB!K$2:AP$1057,25,0)," ")</f>
        <v>MIDE LAS SOLICTUDES DE INFORMACION RECIBIDAS Y ATENDIDAS  EN LOS PLAZOS ESTABLECIDOS POR EL ORGANO GARANTE</v>
      </c>
      <c r="N25" s="109"/>
      <c r="O25" s="109"/>
      <c r="P25" s="109" t="str">
        <f>IFERROR(VLOOKUP(B25,Concentrado_PB!K$2:AP$1057,26,0)," ")</f>
        <v>TOTAL DE SOLICITUDES RECIBIDAS/ TOTAL DE SOLICITUDES ATENDIDAS *100</v>
      </c>
      <c r="Q25" s="109"/>
      <c r="R25" s="109"/>
      <c r="S25" s="111" t="str">
        <f>IFERROR(VLOOKUP(B25,Concentrado_PB!K$2:AP$1057,28,0)," ")</f>
        <v>INFORMES DE AUDITORIA. CONTROLES INTERNOS DE LAS AREAS QUE INTEGRAN A LA DIRECCION GENERAL DE ADMINISTRACION Y PORTAL DE TRANSPARENCIA</v>
      </c>
      <c r="T25" s="112"/>
      <c r="U25" s="113"/>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c r="AB25" s="95"/>
      <c r="AC25" s="96"/>
      <c r="AD25" s="87" t="str">
        <f t="shared" si="1"/>
        <v xml:space="preserve"> </v>
      </c>
      <c r="AE25" s="97"/>
    </row>
    <row r="26" spans="1:31" ht="129.94999999999999" hidden="1" customHeight="1">
      <c r="A26" s="64">
        <v>14</v>
      </c>
      <c r="B26" s="65" t="str">
        <f t="shared" si="0"/>
        <v>02CD14P001</v>
      </c>
      <c r="C26" s="91">
        <f>IFERROR(VLOOKUP(B26,Concentrado_PB!K$3:AP$1057,2,0)," ")</f>
        <v>1</v>
      </c>
      <c r="D26" s="91">
        <f>IFERROR(VLOOKUP(B26,Concentrado_PB!K$3:AP$1057,4,0)," ")</f>
        <v>5</v>
      </c>
      <c r="E26" s="91">
        <f>IFERROR(VLOOKUP(B26,Concentrado_PB!K$3:AP$1057,6,0)," ")</f>
        <v>0</v>
      </c>
      <c r="F26" s="92" t="str">
        <f>IFERROR(VLOOKUP(V$9&amp;A26,Concentrado_PB!A$2:BX$1057,27,0)," ")</f>
        <v>1.2.4</v>
      </c>
      <c r="G26" s="93" t="str">
        <f>IFERROR(VLOOKUP(V$9&amp;A26,Concentrado_PB!A$2:BX$1057,20,0)," ")</f>
        <v xml:space="preserve">5. Igualdad de género </v>
      </c>
      <c r="H26" s="91" t="str">
        <f>IFERROR(VLOOKUP(V$9&amp;A26,Concentrado_PB!A$3:I$1057,8,0),"")</f>
        <v>P001</v>
      </c>
      <c r="I26" s="109" t="str">
        <f>IFERROR(VLOOKUP(V$9&amp;A26,Concentrado_PB!A$3:I$1057,9,0)," ")</f>
        <v>P001_PROMOCIÓN INTEGRAL PARA EL CUMPLIMIENTO DE LOS DERECHOS HUMANOS DE LAS NIÑAS Y MUJERES</v>
      </c>
      <c r="J26" s="109"/>
      <c r="K26" s="109"/>
      <c r="L26" s="91">
        <f>IFERROR(VLOOKUP(B26,Concentrado_PB!K$2:AP$1057,24,0)," ")</f>
        <v>8</v>
      </c>
      <c r="M26" s="109"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09"/>
      <c r="O26" s="109"/>
      <c r="P26" s="109" t="str">
        <f>IFERROR(VLOOKUP(B26,Concentrado_PB!K$2:AP$1057,26,0)," ")</f>
        <v>ACCIONES PROGRAMADAS/ACCIONES REALIZADAS*100</v>
      </c>
      <c r="Q26" s="109"/>
      <c r="R26" s="109"/>
      <c r="S26" s="111" t="str">
        <f>IFERROR(VLOOKUP(B26,Concentrado_PB!K$2:AP$1057,28,0)," ")</f>
        <v>INFORMES DE LAS ACCIONES REALIZADAS</v>
      </c>
      <c r="T26" s="112"/>
      <c r="U26" s="113"/>
      <c r="V26" s="91" t="str">
        <f>IFERROR(VLOOKUP(B26,Concentrado_PB!K$2:AP$1057,27,0)," ")</f>
        <v>ACCION</v>
      </c>
      <c r="W26" s="91">
        <f>IFERROR(VLOOKUP(B26,Concentrado_PB!K$2:AP$1057,29,0)," ")</f>
        <v>4</v>
      </c>
      <c r="X26" s="91">
        <f>IFERROR(VLOOKUP(B26,Concentrado_PB!K$2:AP$1057,30,0)," ")</f>
        <v>8</v>
      </c>
      <c r="Y26" s="91">
        <f>IFERROR(VLOOKUP(B26,Concentrado_PB!K$2:AP$1057,31,0)," ")</f>
        <v>8</v>
      </c>
      <c r="Z26" s="91">
        <f>IFERROR(VLOOKUP(B26,Concentrado_PB!K$2:AP$1057,32,0)," ")</f>
        <v>6</v>
      </c>
      <c r="AA26" s="94"/>
      <c r="AB26" s="95"/>
      <c r="AC26" s="96"/>
      <c r="AD26" s="87" t="str">
        <f t="shared" si="1"/>
        <v xml:space="preserve"> </v>
      </c>
      <c r="AE26" s="97"/>
    </row>
    <row r="27" spans="1:31" ht="129.94999999999999" hidden="1"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09" t="str">
        <f>IFERROR(VLOOKUP(V$9&amp;A27,Concentrado_PB!A$3:I$1057,9,0)," ")</f>
        <v>P002_PROMOCIÓN INTEGRAL PARA EL CUMPLIMIENTO DE LOS DERECHOS HUMANOS</v>
      </c>
      <c r="J27" s="109"/>
      <c r="K27" s="109"/>
      <c r="L27" s="91">
        <f>IFERROR(VLOOKUP(B27,Concentrado_PB!K$2:AP$1057,24,0)," ")</f>
        <v>1100</v>
      </c>
      <c r="M27" s="109"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09"/>
      <c r="O27" s="109"/>
      <c r="P27" s="109" t="str">
        <f>IFERROR(VLOOKUP(B27,Concentrado_PB!K$2:AP$1057,26,0)," ")</f>
        <v>ACCIONES PROGRAMADAS/ACCIONES REALIZADAS*100</v>
      </c>
      <c r="Q27" s="109"/>
      <c r="R27" s="109"/>
      <c r="S27" s="111" t="str">
        <f>IFERROR(VLOOKUP(B27,Concentrado_PB!K$2:AP$1057,28,0)," ")</f>
        <v>INFORMES DE LAS ACCIONES REALIZADAS, CONTENIDOS EN LOS INFORMES TRIMESTRALES QUE SE PUBLICAN EN LA PAGINA DE LA ALCALDIA.</v>
      </c>
      <c r="T27" s="112"/>
      <c r="U27" s="113"/>
      <c r="V27" s="91" t="str">
        <f>IFERROR(VLOOKUP(B27,Concentrado_PB!K$2:AP$1057,27,0)," ")</f>
        <v>ACCION</v>
      </c>
      <c r="W27" s="91">
        <f>IFERROR(VLOOKUP(B27,Concentrado_PB!K$2:AP$1057,29,0)," ")</f>
        <v>1100</v>
      </c>
      <c r="X27" s="91">
        <f>IFERROR(VLOOKUP(B27,Concentrado_PB!K$2:AP$1057,30,0)," ")</f>
        <v>1100</v>
      </c>
      <c r="Y27" s="91">
        <f>IFERROR(VLOOKUP(B27,Concentrado_PB!K$2:AP$1057,31,0)," ")</f>
        <v>1100</v>
      </c>
      <c r="Z27" s="91">
        <f>IFERROR(VLOOKUP(B27,Concentrado_PB!K$2:AP$1057,32,0)," ")</f>
        <v>1100</v>
      </c>
      <c r="AA27" s="94"/>
      <c r="AB27" s="95"/>
      <c r="AC27" s="96"/>
      <c r="AD27" s="87" t="str">
        <f t="shared" si="1"/>
        <v xml:space="preserve"> </v>
      </c>
      <c r="AE27" s="97"/>
    </row>
    <row r="28" spans="1:31" ht="129.94999999999999" customHeight="1">
      <c r="A28" s="64">
        <v>16</v>
      </c>
      <c r="B28" s="65" t="str">
        <f t="shared" si="0"/>
        <v>02CD14P004</v>
      </c>
      <c r="C28" s="103">
        <f>IFERROR(VLOOKUP(B28,Concentrado_PB!K$3:AP$1057,2,0)," ")</f>
        <v>1</v>
      </c>
      <c r="D28" s="103" t="str">
        <f>IFERROR(VLOOKUP(B28,Concentrado_PB!K$3:AP$1057,4,0)," ")</f>
        <v>6</v>
      </c>
      <c r="E28" s="103" t="str">
        <f>IFERROR(VLOOKUP(B28,Concentrado_PB!K$3:AP$1057,6,0)," ")</f>
        <v>1</v>
      </c>
      <c r="F28" s="103" t="str">
        <f>IFERROR(VLOOKUP(V$9&amp;A28,Concentrado_PB!A$2:BX$1057,27,0)," ")</f>
        <v>2.6.8</v>
      </c>
      <c r="G28" s="104" t="str">
        <f>IFERROR(VLOOKUP(V$9&amp;A28,Concentrado_PB!A$2:BX$1057,20,0)," ")</f>
        <v xml:space="preserve">10. Reducción de las desigualdades </v>
      </c>
      <c r="H28" s="103" t="str">
        <f>IFERROR(VLOOKUP(V$9&amp;A28,Concentrado_PB!A$3:I$1057,8,0),"")</f>
        <v>P004</v>
      </c>
      <c r="I28" s="110" t="str">
        <f>IFERROR(VLOOKUP(V$9&amp;A28,Concentrado_PB!A$3:I$1057,9,0)," ")</f>
        <v xml:space="preserve">P004_PROMOCIÓN INTEGRAL PARA EL CUMPLIMIENTO DE LOS DERECHOS DE LA NIÑEZ Y DE LA ADOLESCENCIA </v>
      </c>
      <c r="J28" s="110"/>
      <c r="K28" s="110"/>
      <c r="L28" s="103">
        <v>0</v>
      </c>
      <c r="M28" s="110" t="str">
        <f>IFERROR(VLOOKUP(B28,Concentrado_PB!K$2:AP$1057,25,0)," ")</f>
        <v>PORCENTAJE DE ACTIVIDADES REALIZADAS A EFECTO DE CONCIENTIZAR SOBRE LOS DERECHOS DE LAS NIÑAS, NIÑOS Y ADOLESCENTES A LOS SERVIDORES PÚBLICOS DE LA INSTITUCIÓN.</v>
      </c>
      <c r="N28" s="110"/>
      <c r="O28" s="110"/>
      <c r="P28" s="110" t="str">
        <f>IFERROR(VLOOKUP(B28,Concentrado_PB!K$2:AP$1057,26,0)," ")</f>
        <v>(ACTIVIDADES PLANEADAS PARA CONCIENTIZAR SOBRE LOS DERECHOS DE LAS NIÑAS, NIÑOS Y ADOLESCENTES) / (ACTIVIDADES REALIZADAS PARA CONCIENTIZAR SOBRE LOS DERECHOS DE LAS NIÑAS, NIÑOS Y ADOLESCENTES)</v>
      </c>
      <c r="Q28" s="110"/>
      <c r="R28" s="110"/>
      <c r="S28" s="106" t="s">
        <v>15628</v>
      </c>
      <c r="T28" s="107"/>
      <c r="U28" s="108"/>
      <c r="V28" s="91" t="str">
        <f>IFERROR(VLOOKUP(B28,Concentrado_PB!K$2:AP$1057,27,0)," ")</f>
        <v>PORCENTAJE</v>
      </c>
      <c r="W28" s="91">
        <v>15</v>
      </c>
      <c r="X28" s="91">
        <v>35</v>
      </c>
      <c r="Y28" s="91">
        <v>35</v>
      </c>
      <c r="Z28" s="91">
        <v>15</v>
      </c>
      <c r="AA28" s="94">
        <v>35</v>
      </c>
      <c r="AB28" s="95"/>
      <c r="AC28" s="96"/>
      <c r="AD28" s="87" t="str">
        <f t="shared" si="1"/>
        <v xml:space="preserve"> </v>
      </c>
      <c r="AE28" s="97"/>
    </row>
    <row r="29" spans="1:31" ht="129.94999999999999" hidden="1"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09" t="str">
        <f>IFERROR(VLOOKUP(V$9&amp;A29,Concentrado_PB!A$3:I$1057,9,0)," ")</f>
        <v>S126_COMUNIDAD   HUEHUEYOTL,  APOYO   A  COLECTIVOS   DE  PERSONAS ADULTAS MAYORES</v>
      </c>
      <c r="J29" s="109"/>
      <c r="K29" s="109"/>
      <c r="L29" s="91">
        <f>IFERROR(VLOOKUP(B29,Concentrado_PB!K$2:AP$1057,24,0)," ")</f>
        <v>2.3E-2</v>
      </c>
      <c r="M29" s="109" t="str">
        <f>IFERROR(VLOOKUP(B29,Concentrado_PB!K$2:AP$1057,25,0)," ")</f>
        <v>MIDE EL NUMERO DE PERSONAS ADULTAS MAYORES QUE PARTICIPAN EN LOS COLECTIVOS Y REDES DE APOYO.</v>
      </c>
      <c r="N29" s="109"/>
      <c r="O29" s="109"/>
      <c r="P29" s="109" t="str">
        <f>IFERROR(VLOOKUP(B29,Concentrado_PB!K$2:AP$1057,26,0)," ")</f>
        <v>(PERSONAS ADULTAS MAYORES QUE PARTICIPAN EN LOS COLECTIVOS Y REDES DE APOYO / NUMERO DE PERSONAS ADULTAS MAYORES DE LA DEMARCACION) * 100</v>
      </c>
      <c r="Q29" s="109"/>
      <c r="R29" s="109"/>
      <c r="S29" s="111"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12"/>
      <c r="U29" s="113"/>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v>0</v>
      </c>
      <c r="AB29" s="95"/>
      <c r="AC29" s="96"/>
      <c r="AD29" s="87" t="str">
        <f t="shared" si="1"/>
        <v xml:space="preserve"> </v>
      </c>
      <c r="AE29" s="97"/>
    </row>
    <row r="30" spans="1:31" ht="129.94999999999999" hidden="1"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09" t="str">
        <f>IFERROR(VLOOKUP(V$9&amp;A30,Concentrado_PB!A$3:I$1057,9,0)," ")</f>
        <v>S127_MOCHILA DE DERECHOS</v>
      </c>
      <c r="J30" s="109"/>
      <c r="K30" s="109"/>
      <c r="L30" s="91">
        <f>IFERROR(VLOOKUP(B30,Concentrado_PB!K$2:AP$1057,24,0)," ")</f>
        <v>1.7100000000000001E-2</v>
      </c>
      <c r="M30" s="109" t="str">
        <f>IFERROR(VLOOKUP(B30,Concentrado_PB!K$2:AP$1057,25,0)," ")</f>
        <v>MIDE EL NUMERO DE NIÑAS, NIÑOS, ADOLESCENTES, JOVENES, PERSONAS ADULTAS Y PERSONAS ADULTAS MAYORES BENEFICIADOS CON TALLERES.</v>
      </c>
      <c r="N30" s="109"/>
      <c r="O30" s="109"/>
      <c r="P30" s="109" t="str">
        <f>IFERROR(VLOOKUP(B30,Concentrado_PB!K$2:AP$1057,26,0)," ")</f>
        <v>(NUMERO NIÑAS, NIÑOS, ADOLESCENTES, JOVENES, PERSONAS ADULTAS Y PERSONAS ADULTAS MAYORES BENEFICIADOS CON TALLERES/ NUMERO DE PERSONAS QUE HABITAN EN ZONAS DE MUY BAJO Y BAJO INDICE DE DESARROLLO SOCIAL)*100</v>
      </c>
      <c r="Q30" s="109"/>
      <c r="R30" s="109"/>
      <c r="S30" s="111"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12"/>
      <c r="U30" s="113"/>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v>2.1999999999999999E-2</v>
      </c>
      <c r="AB30" s="95"/>
      <c r="AC30" s="96"/>
      <c r="AD30" s="87" t="str">
        <f t="shared" si="1"/>
        <v xml:space="preserve"> </v>
      </c>
      <c r="AE30" s="97"/>
    </row>
    <row r="31" spans="1:31" ht="129.94999999999999" hidden="1" customHeigh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09" t="str">
        <f>IFERROR(VLOOKUP(V$9&amp;A31,Concentrado_PB!A$3:I$1057,9,0)," ")</f>
        <v>S128_DEFENSORÍA  DE  LOS  DERECHOS  Y  APOYOS  ECONÓMICOS  A NIÑAS  Y NIÑOS DE TLALPAN</v>
      </c>
      <c r="J31" s="109"/>
      <c r="K31" s="109"/>
      <c r="L31" s="91">
        <f>IFERROR(VLOOKUP(B31,Concentrado_PB!K$2:AP$1057,24,0)," ")</f>
        <v>0.01</v>
      </c>
      <c r="M31" s="109" t="str">
        <f>IFERROR(VLOOKUP(B31,Concentrado_PB!K$2:AP$1057,25,0)," ")</f>
        <v xml:space="preserve">MIDE EL NUMERO DE NIÑAS, NIÑAS Y ADOLESCENTES QUE RECIBEN APOYO ECONOMICO Y PARTICIPAN EN LOS TALLERES. </v>
      </c>
      <c r="N31" s="109"/>
      <c r="O31" s="109"/>
      <c r="P31" s="109" t="str">
        <f>IFERROR(VLOOKUP(B31,Concentrado_PB!K$2:AP$1057,26,0)," ")</f>
        <v>(NUMERO DE NIÑAS, NIÑOS Y ADOLESCENTES QUE RECIBEN EL APOYO ECONOMICO Y PARTICIPAN EN LOS TALLERES / NUMERO DE NIÑAS, NIÑOS Y ADOLESCENTES DE 5 A 14 AÑOS QUE RESIDEN EN LA DEMARCACION) * 100</v>
      </c>
      <c r="Q31" s="109"/>
      <c r="R31" s="109"/>
      <c r="S31" s="111"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12"/>
      <c r="U31" s="113"/>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v>0</v>
      </c>
      <c r="AB31" s="95"/>
      <c r="AC31" s="96"/>
      <c r="AD31" s="87" t="str">
        <f t="shared" si="1"/>
        <v xml:space="preserve"> </v>
      </c>
      <c r="AE31" s="97"/>
    </row>
    <row r="32" spans="1:31" ht="129.94999999999999" hidden="1" customHeight="1">
      <c r="A32" s="64">
        <v>20</v>
      </c>
      <c r="B32" s="65" t="str">
        <f t="shared" si="0"/>
        <v>02CD14S129</v>
      </c>
      <c r="C32" s="91">
        <f>IFERROR(VLOOKUP(B32,Concentrado_PB!K$3:AP$1057,2,0)," ")</f>
        <v>1</v>
      </c>
      <c r="D32" s="91">
        <f>IFERROR(VLOOKUP(B32,Concentrado_PB!K$3:AP$1057,4,0)," ")</f>
        <v>1</v>
      </c>
      <c r="E32" s="91">
        <f>IFERROR(VLOOKUP(B32,Concentrado_PB!K$3:AP$1057,6,0)," ")</f>
        <v>3</v>
      </c>
      <c r="F32" s="92" t="str">
        <f>IFERROR(VLOOKUP(V$9&amp;A32,Concentrado_PB!A$2:BX$1057,27,0)," ")</f>
        <v>2.5.2</v>
      </c>
      <c r="G32" s="93" t="str">
        <f>IFERROR(VLOOKUP(V$9&amp;A32,Concentrado_PB!A$2:BX$1057,20,0)," ")</f>
        <v>4. Educación de calidad</v>
      </c>
      <c r="H32" s="91" t="str">
        <f>IFERROR(VLOOKUP(V$9&amp;A32,Concentrado_PB!A$3:I$1057,8,0),"")</f>
        <v>S129</v>
      </c>
      <c r="I32" s="109" t="str">
        <f>IFERROR(VLOOKUP(V$9&amp;A32,Concentrado_PB!A$3:I$1057,9,0)," ")</f>
        <v>S129_ASESORÍAS   PARA  EL   EXAMEN  DE   INGRESO  A   LA   EDUCACIÓN  MEDIA SUPERIOR</v>
      </c>
      <c r="J32" s="109"/>
      <c r="K32" s="109"/>
      <c r="L32" s="91">
        <f>IFERROR(VLOOKUP(B32,Concentrado_PB!K$2:AP$1057,24,0)," ")</f>
        <v>0.17499999999999999</v>
      </c>
      <c r="M32" s="109" t="str">
        <f>IFERROR(VLOOKUP(B32,Concentrado_PB!K$2:AP$1057,25,0)," ")</f>
        <v xml:space="preserve">MIDE LA CANTIDAD DE ALUMNOS QUE RECIBEN ASESORIAS DE PREPARACION </v>
      </c>
      <c r="N32" s="109"/>
      <c r="O32" s="109"/>
      <c r="P32" s="109" t="str">
        <f>IFERROR(VLOOKUP(B32,Concentrado_PB!K$2:AP$1057,26,0)," ")</f>
        <v>(NUMERO DE ALUMNOS QUE RECIBEN LAS ASESORIAS DE PREPARACION / NUMERO DE NIÑAS Y NIÑOS QUE EGRESAN DE TERCER AÑO DE SECUNDARIA) * 100</v>
      </c>
      <c r="Q32" s="109"/>
      <c r="R32" s="109"/>
      <c r="S32" s="111"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12"/>
      <c r="U32" s="113"/>
      <c r="V32" s="91" t="str">
        <f>IFERROR(VLOOKUP(B32,Concentrado_PB!K$2:AP$1057,27,0)," ")</f>
        <v>PORCENTAJE</v>
      </c>
      <c r="W32" s="91">
        <f>IFERROR(VLOOKUP(B32,Concentrado_PB!K$2:AP$1057,29,0)," ")</f>
        <v>0</v>
      </c>
      <c r="X32" s="91">
        <f>IFERROR(VLOOKUP(B32,Concentrado_PB!K$2:AP$1057,30,0)," ")</f>
        <v>0.17499999999999999</v>
      </c>
      <c r="Y32" s="91">
        <f>IFERROR(VLOOKUP(B32,Concentrado_PB!K$2:AP$1057,31,0)," ")</f>
        <v>0.17499999999999999</v>
      </c>
      <c r="Z32" s="91">
        <f>IFERROR(VLOOKUP(B32,Concentrado_PB!K$2:AP$1057,32,0)," ")</f>
        <v>0.17499999999999999</v>
      </c>
      <c r="AA32" s="94"/>
      <c r="AB32" s="95"/>
      <c r="AC32" s="96"/>
      <c r="AD32" s="87" t="str">
        <f t="shared" si="1"/>
        <v xml:space="preserve"> </v>
      </c>
      <c r="AE32" s="97"/>
    </row>
    <row r="33" spans="1:31" ht="129.94999999999999" hidden="1" customHeight="1">
      <c r="A33" s="64">
        <v>21</v>
      </c>
      <c r="B33" s="65" t="str">
        <f t="shared" si="0"/>
        <v>02CD14S130</v>
      </c>
      <c r="C33" s="91">
        <f>IFERROR(VLOOKUP(B33,Concentrado_PB!K$3:AP$1057,2,0)," ")</f>
        <v>1</v>
      </c>
      <c r="D33" s="91">
        <f>IFERROR(VLOOKUP(B33,Concentrado_PB!K$3:AP$1057,4,0)," ")</f>
        <v>1</v>
      </c>
      <c r="E33" s="91">
        <f>IFERROR(VLOOKUP(B33,Concentrado_PB!K$3:AP$1057,6,0)," ")</f>
        <v>2</v>
      </c>
      <c r="F33" s="92" t="str">
        <f>IFERROR(VLOOKUP(V$9&amp;A33,Concentrado_PB!A$2:BX$1057,27,0)," ")</f>
        <v>2.5.6</v>
      </c>
      <c r="G33" s="93" t="str">
        <f>IFERROR(VLOOKUP(V$9&amp;A33,Concentrado_PB!A$2:BX$1057,20,0)," ")</f>
        <v>4. Educación de calidad</v>
      </c>
      <c r="H33" s="91" t="str">
        <f>IFERROR(VLOOKUP(V$9&amp;A33,Concentrado_PB!A$3:I$1057,8,0),"")</f>
        <v>S130</v>
      </c>
      <c r="I33" s="109" t="str">
        <f>IFERROR(VLOOKUP(V$9&amp;A33,Concentrado_PB!A$3:I$1057,9,0)," ")</f>
        <v>S130_EDUCARNOS EN COMUNIDAD PARA EL BIENESTAR SOCIAL</v>
      </c>
      <c r="J33" s="109"/>
      <c r="K33" s="109"/>
      <c r="L33" s="91">
        <f>IFERROR(VLOOKUP(B33,Concentrado_PB!K$2:AP$1057,24,0)," ")</f>
        <v>1.6E-2</v>
      </c>
      <c r="M33" s="109" t="str">
        <f>IFERROR(VLOOKUP(B33,Concentrado_PB!K$2:AP$1057,25,0)," ")</f>
        <v>MIDE EL NUMERO DE PERSONAS QUE RECIBEN ALGUN TIPO DE ASESORIA, ORIENTACION Y ACOMPAÑAMIENTO EDUCATIVO.</v>
      </c>
      <c r="N33" s="109"/>
      <c r="O33" s="109"/>
      <c r="P33" s="109" t="str">
        <f>IFERROR(VLOOKUP(B33,Concentrado_PB!K$2:AP$1057,26,0)," ")</f>
        <v>(NUMERO DE PERSONAS QUE RECIBEN ALGUN TIPO DE ASESORIA, ORIENTACION Y ACOMPAÑAMIENTO EDUCATIVO / NUMERO DE PERSONAS DE 15 AÑOS Y MAS QUE HABITAN EN LA ALCALDIA DE TLALPAN) * 100</v>
      </c>
      <c r="Q33" s="109"/>
      <c r="R33" s="109"/>
      <c r="S33" s="111"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12"/>
      <c r="U33" s="113"/>
      <c r="V33" s="91" t="str">
        <f>IFERROR(VLOOKUP(B33,Concentrado_PB!K$2:AP$1057,27,0)," ")</f>
        <v>PORCENTAJE</v>
      </c>
      <c r="W33" s="91">
        <f>IFERROR(VLOOKUP(B33,Concentrado_PB!K$2:AP$1057,29,0)," ")</f>
        <v>4.0000000000000001E-3</v>
      </c>
      <c r="X33" s="91">
        <f>IFERROR(VLOOKUP(B33,Concentrado_PB!K$2:AP$1057,30,0)," ")</f>
        <v>8.0000000000000002E-3</v>
      </c>
      <c r="Y33" s="91">
        <f>IFERROR(VLOOKUP(B33,Concentrado_PB!K$2:AP$1057,31,0)," ")</f>
        <v>1.2E-2</v>
      </c>
      <c r="Z33" s="91">
        <f>IFERROR(VLOOKUP(B33,Concentrado_PB!K$2:AP$1057,32,0)," ")</f>
        <v>1.6E-2</v>
      </c>
      <c r="AA33" s="94"/>
      <c r="AB33" s="95"/>
      <c r="AC33" s="96"/>
      <c r="AD33" s="87" t="str">
        <f t="shared" si="1"/>
        <v xml:space="preserve"> </v>
      </c>
      <c r="AE33" s="97"/>
    </row>
    <row r="34" spans="1:31" ht="129.94999999999999" hidden="1"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09" t="str">
        <f>IFERROR(VLOOKUP(V$9&amp;A34,Concentrado_PB!A$3:I$1057,9,0)," ")</f>
        <v>S132_APOYO  PROFESIONAL A LA POBLACIÓN EN SUS TAREAS EDUCATIVAS EN LAS BIBLIOTECAS PÚBLICAS</v>
      </c>
      <c r="J34" s="109"/>
      <c r="K34" s="109"/>
      <c r="L34" s="91">
        <f>IFERROR(VLOOKUP(B34,Concentrado_PB!K$2:AP$1057,24,0)," ")</f>
        <v>1.0999999999999999E-2</v>
      </c>
      <c r="M34" s="109" t="str">
        <f>IFERROR(VLOOKUP(B34,Concentrado_PB!K$2:AP$1057,25,0)," ")</f>
        <v>MIDE LA CANTIDAD DE NIÑAS, NIÑOS Y ADOLESCENTES QUE RECIBEN ASESORIA EN LAS BIBLIOTECAS PUBLICAS.</v>
      </c>
      <c r="N34" s="109"/>
      <c r="O34" s="109"/>
      <c r="P34" s="109" t="str">
        <f>IFERROR(VLOOKUP(B34,Concentrado_PB!K$2:AP$1057,26,0)," ")</f>
        <v>(NUMERO DE NIÑAS, NIÑOS Y ADOLESCENTES QUE RECIBEN ASESORIA EN LAS BIBLIOTECAS PUBLICAS / NUMERO DE NIÑAS, NIÑOS Y ADOLESCENTES QUE ESTUDIAN EN ESCUELAS PRIMARIAS Y SECUNDARIAS PUBLICAS) * 100</v>
      </c>
      <c r="Q34" s="109"/>
      <c r="R34" s="109"/>
      <c r="S34" s="111"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12"/>
      <c r="U34" s="113"/>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c r="AB34" s="95"/>
      <c r="AC34" s="96"/>
      <c r="AD34" s="87" t="str">
        <f t="shared" si="1"/>
        <v xml:space="preserve"> </v>
      </c>
      <c r="AE34" s="97"/>
    </row>
    <row r="35" spans="1:31" ht="129.94999999999999" hidden="1"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09" t="str">
        <f>IFERROR(VLOOKUP(V$9&amp;A35,Concentrado_PB!A$3:I$1057,9,0)," ")</f>
        <v>S133_IMAGEN URBANA PARA CULTIVAR COMUNIDAD</v>
      </c>
      <c r="J35" s="109"/>
      <c r="K35" s="109"/>
      <c r="L35" s="91">
        <f>IFERROR(VLOOKUP(B35,Concentrado_PB!K$2:AP$1057,24,0)," ")</f>
        <v>0.17</v>
      </c>
      <c r="M35" s="109" t="str">
        <f>IFERROR(VLOOKUP(B35,Concentrado_PB!K$2:AP$1057,25,0)," ")</f>
        <v>MIDE EL NUMERO DE PERSONAS ATENDIDAS A TRAVES DE LOS SERVICIOS PUBLICOS DE MEJORAMIENTO URBANO.</v>
      </c>
      <c r="N35" s="109"/>
      <c r="O35" s="109"/>
      <c r="P35" s="109"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09"/>
      <c r="R35" s="109"/>
      <c r="S35" s="111"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12"/>
      <c r="U35" s="113"/>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c r="AB35" s="95"/>
      <c r="AC35" s="96"/>
      <c r="AD35" s="87" t="str">
        <f t="shared" si="1"/>
        <v xml:space="preserve"> </v>
      </c>
      <c r="AE35" s="97"/>
    </row>
    <row r="36" spans="1:31" ht="129.94999999999999" hidden="1" customHeight="1">
      <c r="A36" s="64">
        <v>24</v>
      </c>
      <c r="B36" s="65" t="str">
        <f t="shared" si="0"/>
        <v>02CD14S134</v>
      </c>
      <c r="C36" s="91">
        <f>IFERROR(VLOOKUP(B36,Concentrado_PB!K$3:AP$1057,2,0)," ")</f>
        <v>2</v>
      </c>
      <c r="D36" s="91">
        <f>IFERROR(VLOOKUP(B36,Concentrado_PB!K$3:AP$1057,4,0)," ")</f>
        <v>3</v>
      </c>
      <c r="E36" s="91">
        <f>IFERROR(VLOOKUP(B36,Concentrado_PB!K$3:AP$1057,6,0)," ")</f>
        <v>4</v>
      </c>
      <c r="F36" s="92" t="str">
        <f>IFERROR(VLOOKUP(V$9&amp;A36,Concentrado_PB!A$2:BX$1057,27,0)," ")</f>
        <v>2.1.6</v>
      </c>
      <c r="G36" s="93" t="str">
        <f>IFERROR(VLOOKUP(V$9&amp;A36,Concentrado_PB!A$2:BX$1057,20,0)," ")</f>
        <v>15. Vida de ecosistemas terrestres</v>
      </c>
      <c r="H36" s="91" t="str">
        <f>IFERROR(VLOOKUP(V$9&amp;A36,Concentrado_PB!A$3:I$1057,8,0),"")</f>
        <v>S134</v>
      </c>
      <c r="I36" s="109" t="str">
        <f>IFERROR(VLOOKUP(V$9&amp;A36,Concentrado_PB!A$3:I$1057,9,0)," ")</f>
        <v>S134_HUELLAS: SEMBRANDO COMPAÑÍA EN COMUNIDAD</v>
      </c>
      <c r="J36" s="109"/>
      <c r="K36" s="109"/>
      <c r="L36" s="91">
        <f>IFERROR(VLOOKUP(B36,Concentrado_PB!K$2:AP$1057,24,0)," ")</f>
        <v>0.156</v>
      </c>
      <c r="M36" s="109" t="str">
        <f>IFERROR(VLOOKUP(B36,Concentrado_PB!K$2:AP$1057,25,0)," ")</f>
        <v>MIDE EL NUMERO DE ANIMALES DE COMPAÑIA ATENDIDOS CON ALGUN SERVICIO VETERINARIO</v>
      </c>
      <c r="N36" s="109"/>
      <c r="O36" s="109"/>
      <c r="P36" s="109" t="str">
        <f>IFERROR(VLOOKUP(B36,Concentrado_PB!K$2:AP$1057,26,0)," ")</f>
        <v>(NUMERO DE ANIMALES DE COMPAÑIA ATENDIDOS / NUMERO DE ANIMALES DE COMPAÑIA DE LA DEMARCACION) * 100</v>
      </c>
      <c r="Q36" s="109"/>
      <c r="R36" s="109"/>
      <c r="S36" s="111"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12"/>
      <c r="U36" s="113"/>
      <c r="V36" s="91" t="str">
        <f>IFERROR(VLOOKUP(B36,Concentrado_PB!K$2:AP$1057,27,0)," ")</f>
        <v>PORCENTAJE</v>
      </c>
      <c r="W36" s="91">
        <f>IFERROR(VLOOKUP(B36,Concentrado_PB!K$2:AP$1057,29,0)," ")</f>
        <v>0.03</v>
      </c>
      <c r="X36" s="91">
        <f>IFERROR(VLOOKUP(B36,Concentrado_PB!K$2:AP$1057,30,0)," ")</f>
        <v>6.3E-2</v>
      </c>
      <c r="Y36" s="91">
        <f>IFERROR(VLOOKUP(B36,Concentrado_PB!K$2:AP$1057,31,0)," ")</f>
        <v>0.109</v>
      </c>
      <c r="Z36" s="91">
        <f>IFERROR(VLOOKUP(B36,Concentrado_PB!K$2:AP$1057,32,0)," ")</f>
        <v>0.156</v>
      </c>
      <c r="AA36" s="94"/>
      <c r="AB36" s="95"/>
      <c r="AC36" s="96"/>
      <c r="AD36" s="87" t="str">
        <f t="shared" si="1"/>
        <v xml:space="preserve"> </v>
      </c>
      <c r="AE36" s="97"/>
    </row>
    <row r="37" spans="1:31" ht="129.94999999999999" hidden="1"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09" t="str">
        <f>IFERROR(VLOOKUP(V$9&amp;A37,Concentrado_PB!A$3:I$1057,9,0)," ")</f>
        <v>S135_UNIDAD-ES TLALPAN</v>
      </c>
      <c r="J37" s="109"/>
      <c r="K37" s="109"/>
      <c r="L37" s="91">
        <f>IFERROR(VLOOKUP(B37,Concentrado_PB!K$2:AP$1057,24,0)," ")</f>
        <v>0.58899999999999997</v>
      </c>
      <c r="M37" s="109" t="str">
        <f>IFERROR(VLOOKUP(B37,Concentrado_PB!K$2:AP$1057,25,0)," ")</f>
        <v xml:space="preserve">MIDE LA CANTIDAD DE PERSONAS BENEFICIADAS QUE VIVEN EN UNIDADES Y CONJUNTOS HABITACIONALES DE INTERES SOCIAL. </v>
      </c>
      <c r="N37" s="109"/>
      <c r="O37" s="109"/>
      <c r="P37" s="109" t="str">
        <f>IFERROR(VLOOKUP(B37,Concentrado_PB!K$2:AP$1057,26,0)," ")</f>
        <v>(NUMERO DE PERSONAS BENEFICIADAS QUE HABITAN EN CONJUNTOS Y UNIDADES HABITACIONALES DE INTERES SOCIAL / NUMERO DE PERSONAS QUE HABITAN EN CONJUNTOS Y UNIDADES HABITACIONALES DE INTERES SOCIAL) * 100</v>
      </c>
      <c r="Q37" s="109"/>
      <c r="R37" s="109"/>
      <c r="S37" s="111" t="str">
        <f>IFERROR(VLOOKUP(B37,Concentrado_PB!K$2:AP$1057,28,0)," ")</f>
        <v>EXPEDIENTES DE PROYECTOS , LOS CUALES ESTARAN DISPONIBLES PARA SU CONSULTA EN LA DIRECCION GENERAL DE PARTICIPACION CIUDADANA, UBICADA EN PLAZA DE LA CONSTITUCION S/N, COL. TLALPAN CENTRO, C.P. 14000, ALCALDIA DE TLALPAN.</v>
      </c>
      <c r="T37" s="112"/>
      <c r="U37" s="113"/>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c r="AB37" s="95"/>
      <c r="AC37" s="96"/>
      <c r="AD37" s="87" t="str">
        <f t="shared" si="1"/>
        <v xml:space="preserve"> </v>
      </c>
      <c r="AE37" s="97"/>
    </row>
    <row r="38" spans="1:31" ht="129.94999999999999" hidden="1"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09" t="str">
        <f>IFERROR(VLOOKUP(V$9&amp;A38,Concentrado_PB!A$3:I$1057,9,0)," ")</f>
        <v>S136_JÓVENES CULTIVANDO LA MOVILIDAD</v>
      </c>
      <c r="J38" s="109"/>
      <c r="K38" s="109"/>
      <c r="L38" s="91">
        <f>IFERROR(VLOOKUP(B38,Concentrado_PB!K$2:AP$1057,24,0)," ")</f>
        <v>0.4</v>
      </c>
      <c r="M38" s="109" t="str">
        <f>IFERROR(VLOOKUP(B38,Concentrado_PB!K$2:AP$1057,25,0)," ")</f>
        <v>MIDE EL NUMERO DE INTERSECCIONES QUE PRESENTAN MAYOR CONGESTION VEHICULAR INTERVENIDAS</v>
      </c>
      <c r="N38" s="109"/>
      <c r="O38" s="109"/>
      <c r="P38" s="109" t="str">
        <f>IFERROR(VLOOKUP(B38,Concentrado_PB!K$2:AP$1057,26,0)," ")</f>
        <v>(NUMERO DE INTERSECCIONES QUE PRESENTAN MAYOR CONGESTION VEHICULAR INTERVENIDAS / NUMERO DE INTERSECCIONES QUE PRESENTAN MAYOR CONGESTION VEHICULAR) * 100</v>
      </c>
      <c r="Q38" s="109"/>
      <c r="R38" s="109"/>
      <c r="S38" s="111" t="str">
        <f>IFERROR(VLOOKUP(B38,Concentrado_PB!K$2:AP$1057,28,0)," ")</f>
        <v>LISTAS DE ASISTENCIAS, EVIDENCIA FOTOGRAFICA, LAS CUALES PODRAN SER CONSULTADAS EN LA DIRECCION DE SEGURIDAD CIUDADANA UBICADA EN PLAZA DE LA CONSTITUCION S/N, COL. TLALPAN CENTROL, ALCALDIA DE TLALPAN.</v>
      </c>
      <c r="T38" s="112"/>
      <c r="U38" s="113"/>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c r="AB38" s="95"/>
      <c r="AC38" s="96"/>
      <c r="AD38" s="87" t="str">
        <f t="shared" si="1"/>
        <v xml:space="preserve"> </v>
      </c>
      <c r="AE38" s="97"/>
    </row>
    <row r="39" spans="1:31" ht="129.94999999999999" hidden="1"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09" t="str">
        <f>IFERROR(VLOOKUP(V$9&amp;A39,Concentrado_PB!A$3:I$1057,9,0)," ")</f>
        <v>S137_CULTIVANDO COMUNIDAD CON LA PARTICIPACIÓN CIUDADANA</v>
      </c>
      <c r="J39" s="109"/>
      <c r="K39" s="109"/>
      <c r="L39" s="91">
        <f>IFERROR(VLOOKUP(B39,Concentrado_PB!K$2:AP$1057,24,0)," ")</f>
        <v>0.29499999999999998</v>
      </c>
      <c r="M39" s="109" t="str">
        <f>IFERROR(VLOOKUP(B39,Concentrado_PB!K$2:AP$1057,25,0)," ")</f>
        <v>MIDE LA POBLACION ATENDIDA A TRAVES DE LAS ASESORIAS Y CANALIZACIONES</v>
      </c>
      <c r="N39" s="109"/>
      <c r="O39" s="109"/>
      <c r="P39" s="109" t="str">
        <f>IFERROR(VLOOKUP(B39,Concentrado_PB!K$2:AP$1057,26,0)," ")</f>
        <v>(NUMERO DE PERSONAS ATENDIDAS/NUMERO DE PERSONAS QUE RESIDEN EN LA DEMARCACION) * 100</v>
      </c>
      <c r="Q39" s="109"/>
      <c r="R39" s="109"/>
      <c r="S39" s="111"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12"/>
      <c r="U39" s="113"/>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c r="AB39" s="95"/>
      <c r="AC39" s="96"/>
      <c r="AD39" s="87" t="str">
        <f t="shared" si="1"/>
        <v xml:space="preserve"> </v>
      </c>
      <c r="AE39" s="97"/>
    </row>
    <row r="40" spans="1:31" ht="129.94999999999999" hidden="1"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09" t="str">
        <f>IFERROR(VLOOKUP(V$9&amp;A40,Concentrado_PB!A$3:I$1057,9,0)," ")</f>
        <v>S138_CULTIVANDO ACTIVIDADES DEPORTIVAS</v>
      </c>
      <c r="J40" s="109"/>
      <c r="K40" s="109"/>
      <c r="L40" s="91">
        <f>IFERROR(VLOOKUP(B40,Concentrado_PB!K$2:AP$1057,24,0)," ")</f>
        <v>6.6000000000000003E-2</v>
      </c>
      <c r="M40" s="109" t="str">
        <f>IFERROR(VLOOKUP(B40,Concentrado_PB!K$2:AP$1057,25,0)," ")</f>
        <v>MIDE LA POBLACION QUE PARTICIPO EN ALGUNA ACTIVIDAD DEPORTIVA</v>
      </c>
      <c r="N40" s="109"/>
      <c r="O40" s="109"/>
      <c r="P40" s="109" t="str">
        <f>IFERROR(VLOOKUP(B40,Concentrado_PB!K$2:AP$1057,26,0)," ")</f>
        <v>(NUMERO DE PERSONAS QUE PARTICIPARON EN ALGUNA ACTIVIDAD DEPORTIVA / NUMERO DE PERSONAS QUE HABITAN EN LA DEMARCACION) * 100</v>
      </c>
      <c r="Q40" s="109"/>
      <c r="R40" s="109"/>
      <c r="S40" s="111" t="str">
        <f>IFERROR(VLOOKUP(B40,Concentrado_PB!K$2:AP$1057,28,0)," ")</f>
        <v>LISTAS DE ASISTENCIA, LAS CUALES PUEDEN SER CONSULTADAS EN LA COORDINACION DE DESARROLLO DE ACTIVIDADES DEPORTIVAS, UBICADA EN AV. INSURGENTES SUR S/N, INTERIOR DEL DEPORTIVO VILLA OLIMPICA, C.P. 14010, ALCALDIA DE TLALPAN</v>
      </c>
      <c r="T40" s="112"/>
      <c r="U40" s="113"/>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c r="AB40" s="95"/>
      <c r="AC40" s="96"/>
      <c r="AD40" s="87" t="str">
        <f t="shared" si="1"/>
        <v xml:space="preserve"> </v>
      </c>
      <c r="AE40" s="97"/>
    </row>
    <row r="41" spans="1:31" ht="129.94999999999999" hidden="1" customHeight="1">
      <c r="A41" s="64">
        <v>29</v>
      </c>
      <c r="B41" s="65" t="str">
        <f t="shared" si="0"/>
        <v>02CD14S139</v>
      </c>
      <c r="C41" s="91">
        <f>IFERROR(VLOOKUP(B41,Concentrado_PB!K$3:AP$1057,2,0)," ")</f>
        <v>2</v>
      </c>
      <c r="D41" s="91">
        <f>IFERROR(VLOOKUP(B41,Concentrado_PB!K$3:AP$1057,4,0)," ")</f>
        <v>3</v>
      </c>
      <c r="E41" s="91">
        <f>IFERROR(VLOOKUP(B41,Concentrado_PB!K$3:AP$1057,6,0)," ")</f>
        <v>4</v>
      </c>
      <c r="F41" s="92" t="str">
        <f>IFERROR(VLOOKUP(V$9&amp;A41,Concentrado_PB!A$2:BX$1057,27,0)," ")</f>
        <v>2.1.5</v>
      </c>
      <c r="G41" s="93" t="str">
        <f>IFERROR(VLOOKUP(V$9&amp;A41,Concentrado_PB!A$2:BX$1057,20,0)," ")</f>
        <v>11. Ciudades y comunidades sostenibles</v>
      </c>
      <c r="H41" s="91" t="str">
        <f>IFERROR(VLOOKUP(V$9&amp;A41,Concentrado_PB!A$3:I$1057,8,0),"")</f>
        <v>S139</v>
      </c>
      <c r="I41" s="109" t="str">
        <f>IFERROR(VLOOKUP(V$9&amp;A41,Concentrado_PB!A$3:I$1057,9,0)," ")</f>
        <v>S139_APOYO AL DESARROLLO AGROPECUARIO  SUSTENTABLE</v>
      </c>
      <c r="J41" s="109"/>
      <c r="K41" s="109"/>
      <c r="L41" s="91">
        <f>IFERROR(VLOOKUP(B41,Concentrado_PB!K$2:AP$1057,24,0)," ")</f>
        <v>0.13</v>
      </c>
      <c r="M41" s="109" t="str">
        <f>IFERROR(VLOOKUP(B41,Concentrado_PB!K$2:AP$1057,25,0)," ")</f>
        <v xml:space="preserve">MIDE LAS PERSONAS BENEFICIADAS </v>
      </c>
      <c r="N41" s="109"/>
      <c r="O41" s="109"/>
      <c r="P41" s="109" t="str">
        <f>IFERROR(VLOOKUP(B41,Concentrado_PB!K$2:AP$1057,26,0)," ")</f>
        <v>(NUMERO DE PERSONAS BENEFICIADAS/NUMERO DE PERSONAS DEDICADAS AL CUIDADO DEL MEDIO AMBIENTE, A LA PRODUCCION AGRICOLA Y AQUELLAS QUE SE ENCUENTRAN EN CONDICION DE DESEMPLEO)*100</v>
      </c>
      <c r="Q41" s="109"/>
      <c r="R41" s="109"/>
      <c r="S41" s="111"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12"/>
      <c r="U41" s="113"/>
      <c r="V41" s="91" t="str">
        <f>IFERROR(VLOOKUP(B41,Concentrado_PB!K$2:AP$1057,27,0)," ")</f>
        <v>PORCENTAJE</v>
      </c>
      <c r="W41" s="91">
        <f>IFERROR(VLOOKUP(B41,Concentrado_PB!K$2:AP$1057,29,0)," ")</f>
        <v>0</v>
      </c>
      <c r="X41" s="91">
        <f>IFERROR(VLOOKUP(B41,Concentrado_PB!K$2:AP$1057,30,0)," ")</f>
        <v>0.02</v>
      </c>
      <c r="Y41" s="91">
        <f>IFERROR(VLOOKUP(B41,Concentrado_PB!K$2:AP$1057,31,0)," ")</f>
        <v>0.1</v>
      </c>
      <c r="Z41" s="91">
        <f>IFERROR(VLOOKUP(B41,Concentrado_PB!K$2:AP$1057,32,0)," ")</f>
        <v>0.13</v>
      </c>
      <c r="AA41" s="94"/>
      <c r="AB41" s="95"/>
      <c r="AC41" s="96"/>
      <c r="AD41" s="87" t="str">
        <f t="shared" si="1"/>
        <v xml:space="preserve"> </v>
      </c>
      <c r="AE41" s="97"/>
    </row>
    <row r="42" spans="1:31" ht="129.94999999999999" hidden="1"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09" t="str">
        <f>IFERROR(VLOOKUP(V$9&amp;A42,Concentrado_PB!A$3:I$1057,9,0)," ")</f>
        <v>S140_PREVENCIÓN DEL DELITO, TLALPAN</v>
      </c>
      <c r="J42" s="109"/>
      <c r="K42" s="109"/>
      <c r="L42" s="91">
        <f>IFERROR(VLOOKUP(B42,Concentrado_PB!K$2:AP$1057,24,0)," ")</f>
        <v>1.7999999999999999E-2</v>
      </c>
      <c r="M42" s="109" t="str">
        <f>IFERROR(VLOOKUP(B42,Concentrado_PB!K$2:AP$1057,25,0)," ")</f>
        <v>MIDE EL NUMERO DE PERSONAS QUE RECIBEN INFORMACION PARA CONCIENTIZAR Y SENSIBILIZAR SOBRE SITUACIONES DE VIOLENCIA.</v>
      </c>
      <c r="N42" s="109"/>
      <c r="O42" s="109"/>
      <c r="P42" s="109" t="str">
        <f>IFERROR(VLOOKUP(B42,Concentrado_PB!K$2:AP$1057,26,0)," ")</f>
        <v>(NUMERO DE PERSONAS ATENDIDAS QUE RECIBIERON INFORMACION PARA CONCIENTIZAR Y SENSIBILIZAR SOBRE SITUACIONES DE VIOLENCIA / NUMERO DE PERSONAS QUE HABITAN EN LA DEMARCACION) * 100</v>
      </c>
      <c r="Q42" s="109"/>
      <c r="R42" s="109"/>
      <c r="S42" s="111" t="str">
        <f>IFERROR(VLOOKUP(B42,Concentrado_PB!K$2:AP$1057,28,0)," ")</f>
        <v>LISTA DE ASISTENCIA Y MEMORIA FOTOGRAFICA, LAS CUALES ESTARAN DISPONIBLES PARA CONSULTA EN LA DIRECCION DE SEGURIDAD CIUDADANA, UBICADA EN PLAZA DE LA CONSTITUCION S/N, COL. TLALPAN CENTROL, C.P. 14000, ALCALDIA DE TLALPAN</v>
      </c>
      <c r="T42" s="112"/>
      <c r="U42" s="113"/>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c r="AB42" s="95"/>
      <c r="AC42" s="96"/>
      <c r="AD42" s="87" t="str">
        <f t="shared" si="1"/>
        <v xml:space="preserve"> </v>
      </c>
      <c r="AE42" s="97"/>
    </row>
    <row r="43" spans="1:31" ht="129.94999999999999" hidden="1"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09" t="str">
        <f>IFERROR(VLOOKUP(V$9&amp;A43,Concentrado_PB!A$3:I$1057,9,0)," ")</f>
        <v>S200_CULTIVANDO RAÍCES DE IDENTIDAD</v>
      </c>
      <c r="J43" s="109"/>
      <c r="K43" s="109"/>
      <c r="L43" s="91">
        <f>IFERROR(VLOOKUP(B43,Concentrado_PB!K$2:AP$1057,24,0)," ")</f>
        <v>2.0999999999999999E-3</v>
      </c>
      <c r="M43" s="109" t="str">
        <f>IFERROR(VLOOKUP(B43,Concentrado_PB!K$2:AP$1057,25,0)," ")</f>
        <v xml:space="preserve">MIDE EL NUMERO DE JOVENES 15 A 29 AÑOS QUE PARTICIPAN EN LOS COLECTIVOS QUE DESARROLLAN ACTIVIDADES Y PROYECTOS PARA LA COMUNIDAD. </v>
      </c>
      <c r="N43" s="109"/>
      <c r="O43" s="109"/>
      <c r="P43" s="109" t="str">
        <f>IFERROR(VLOOKUP(B43,Concentrado_PB!K$2:AP$1057,26,0)," ")</f>
        <v>(NUMERO DE JOVENES ENTRE 15 Y 29 AÑOS QUE PARTICIPAN EN COLECTIVOS QUE DESARROLLAN ACTIVIDADES Y PROYECTOS PARA LA COMUNIDAD/NUMERO DE JOVENES ENTRE 15 Y 29 AÑOS QUE HABITA EN LA DEMARCACION)*100</v>
      </c>
      <c r="Q43" s="109"/>
      <c r="R43" s="109"/>
      <c r="S43" s="111"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12"/>
      <c r="U43" s="113"/>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v>0</v>
      </c>
      <c r="AB43" s="95"/>
      <c r="AC43" s="96"/>
      <c r="AD43" s="87" t="str">
        <f t="shared" si="1"/>
        <v xml:space="preserve"> </v>
      </c>
      <c r="AE43" s="97"/>
    </row>
    <row r="44" spans="1:31" ht="129.94999999999999" hidden="1"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09" t="str">
        <f>IFERROR(VLOOKUP(V$9&amp;A44,Concentrado_PB!A$3:I$1057,9,0)," ")</f>
        <v>S205_PREVENCIÓN DEL EMBARAZO ADOLESCENTE, TLALPAN</v>
      </c>
      <c r="J44" s="109"/>
      <c r="K44" s="109"/>
      <c r="L44" s="91">
        <f>IFERROR(VLOOKUP(B44,Concentrado_PB!K$2:AP$1057,24,0)," ")</f>
        <v>0.25340000000000001</v>
      </c>
      <c r="M44" s="109" t="str">
        <f>IFERROR(VLOOKUP(B44,Concentrado_PB!K$2:AP$1057,25,0)," ")</f>
        <v>MIDE EL NUMERO DE NIÑAS Y NIÑOS QUE RECIBEN SERVICIOS DE SALUD.</v>
      </c>
      <c r="N44" s="109"/>
      <c r="O44" s="109"/>
      <c r="P44" s="109" t="str">
        <f>IFERROR(VLOOKUP(B44,Concentrado_PB!K$2:AP$1057,26,0)," ")</f>
        <v>(NUMERO DE NIÑAS Y NIÑOS DE 0 A 4 AÑOS QUE RECIBEN SERVICIOS DE SALUD/NUMERO DE NIÑAS Y NIÑOS DE 0 A 4 AÑOS QUE RESIDEN EN ZONAS CON MUY BAJO INDICE DE DESARROLLO SOCIAL)*100</v>
      </c>
      <c r="Q44" s="109"/>
      <c r="R44" s="109"/>
      <c r="S44" s="111" t="str">
        <f>IFERROR(VLOOKUP(B44,Concentrado_PB!K$2:AP$1057,28,0)," ")</f>
        <v xml:space="preserve">LISTAS DE ASISTENCIA LAS CUALES ESTARAN DISPONIBLES PARA CONSULTA EN LA DIRECCION DE SALUD, UBICADA EN CALLE COSCOMATE 90, COL. TORIELLO GUERRA, C.P. 14050, ALCALDIA DE TLALPAN. </v>
      </c>
      <c r="T44" s="112"/>
      <c r="U44" s="113"/>
      <c r="V44" s="91" t="str">
        <f>IFERROR(VLOOKUP(B44,Concentrado_PB!K$2:AP$1057,27,0)," ")</f>
        <v>PORCENTAJE</v>
      </c>
      <c r="W44" s="91">
        <f>IFERROR(VLOOKUP(B44,Concentrado_PB!K$2:AP$1057,29,0)," ")</f>
        <v>0</v>
      </c>
      <c r="X44" s="91">
        <f>IFERROR(VLOOKUP(B44,Concentrado_PB!K$2:AP$1057,30,0)," ")</f>
        <v>0.08</v>
      </c>
      <c r="Y44" s="91">
        <f>IFERROR(VLOOKUP(B44,Concentrado_PB!K$2:AP$1057,31,0)," ")</f>
        <v>0.18</v>
      </c>
      <c r="Z44" s="91">
        <f>IFERROR(VLOOKUP(B44,Concentrado_PB!K$2:AP$1057,32,0)," ")</f>
        <v>0.25340000000000001</v>
      </c>
      <c r="AA44" s="94"/>
      <c r="AB44" s="95"/>
      <c r="AC44" s="96"/>
      <c r="AD44" s="87" t="str">
        <f t="shared" si="1"/>
        <v xml:space="preserve"> </v>
      </c>
      <c r="AE44" s="97"/>
    </row>
    <row r="45" spans="1:31" ht="129.94999999999999" hidden="1"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09" t="str">
        <f>IFERROR(VLOOKUP(V$9&amp;A45,Concentrado_PB!A$3:I$1057,9,0)," ")</f>
        <v>S206_FORMACIÓN MUSICAL, TLALPAN</v>
      </c>
      <c r="J45" s="109"/>
      <c r="K45" s="109"/>
      <c r="L45" s="91">
        <f>IFERROR(VLOOKUP(B45,Concentrado_PB!K$2:AP$1057,24,0)," ")</f>
        <v>1.1000000000000001E-3</v>
      </c>
      <c r="M45" s="109" t="str">
        <f>IFERROR(VLOOKUP(B45,Concentrado_PB!K$2:AP$1057,25,0)," ")</f>
        <v xml:space="preserve">MIDE LA CANTIDAD DE NIÑAS, NIÑOS, ADOLESCENTES Y JOVENES QUE RECIBEN INSTRUCCION MUSICAL. </v>
      </c>
      <c r="N45" s="109"/>
      <c r="O45" s="109"/>
      <c r="P45" s="109" t="str">
        <f>IFERROR(VLOOKUP(B45,Concentrado_PB!K$2:AP$1057,26,0)," ")</f>
        <v>(NUMERO DE NIÑAS, NIÑOS, ADOLESCENTES Y JOVENES QUE RECIBEN INSTRUCCION MUSICAL/NUMERO DE NIÑAS, NIÑOS, ADOLESCENTES Y JOVENES QUE RESIDEN EN LA DEMARCACION)*100</v>
      </c>
      <c r="Q45" s="109"/>
      <c r="R45" s="109"/>
      <c r="S45" s="111"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12"/>
      <c r="U45" s="113"/>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c r="AB45" s="95"/>
      <c r="AC45" s="96"/>
      <c r="AD45" s="87" t="str">
        <f t="shared" si="1"/>
        <v xml:space="preserve"> </v>
      </c>
      <c r="AE45" s="97"/>
    </row>
    <row r="46" spans="1:31" ht="129.94999999999999" hidden="1"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09" t="str">
        <f>IFERROR(VLOOKUP(V$9&amp;A46,Concentrado_PB!A$3:I$1057,9,0)," ")</f>
        <v>S207_CULTIVANDO ARTE EN TLALPAN</v>
      </c>
      <c r="J46" s="109"/>
      <c r="K46" s="109"/>
      <c r="L46" s="91">
        <f>IFERROR(VLOOKUP(B46,Concentrado_PB!K$2:AP$1057,24,0)," ")</f>
        <v>0.01</v>
      </c>
      <c r="M46" s="109" t="str">
        <f>IFERROR(VLOOKUP(B46,Concentrado_PB!K$2:AP$1057,25,0)," ")</f>
        <v>MIDE EL NUMERO DE NIÑAS, ADOLESCENTES Y MUJERES ATENDIDAS</v>
      </c>
      <c r="N46" s="109"/>
      <c r="O46" s="109"/>
      <c r="P46" s="109" t="str">
        <f>IFERROR(VLOOKUP(B46,Concentrado_PB!K$2:AP$1057,26,0)," ")</f>
        <v>(NUMERO DE NIÑAS, ADOLESCENTES Y MUJERES ATENDIDAS / NUMERO DE NIÑAS, ADOLESCENTES Y MUJERES QUE RESIDEN EN LA DEMARCACION)*100</v>
      </c>
      <c r="Q46" s="109"/>
      <c r="R46" s="109"/>
      <c r="S46" s="111"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12"/>
      <c r="U46" s="113"/>
      <c r="V46" s="91" t="str">
        <f>IFERROR(VLOOKUP(B46,Concentrado_PB!K$2:AP$1057,27,0)," ")</f>
        <v>PORCENTAJE</v>
      </c>
      <c r="W46" s="91">
        <f>IFERROR(VLOOKUP(B46,Concentrado_PB!K$2:AP$1057,29,0)," ")</f>
        <v>5.0000000000000001E-3</v>
      </c>
      <c r="X46" s="91">
        <f>IFERROR(VLOOKUP(B46,Concentrado_PB!K$2:AP$1057,30,0)," ")</f>
        <v>0.01</v>
      </c>
      <c r="Y46" s="91">
        <f>IFERROR(VLOOKUP(B46,Concentrado_PB!K$2:AP$1057,31,0)," ")</f>
        <v>0.01</v>
      </c>
      <c r="Z46" s="91">
        <f>IFERROR(VLOOKUP(B46,Concentrado_PB!K$2:AP$1057,32,0)," ")</f>
        <v>0.01</v>
      </c>
      <c r="AA46" s="94"/>
      <c r="AB46" s="95"/>
      <c r="AC46" s="96"/>
      <c r="AD46" s="87" t="str">
        <f t="shared" si="1"/>
        <v xml:space="preserve"> </v>
      </c>
      <c r="AE46" s="97"/>
    </row>
    <row r="47" spans="1:31" ht="129.94999999999999" hidden="1"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09" t="str">
        <f>IFERROR(VLOOKUP(V$9&amp;A47,Concentrado_PB!A$3:I$1057,9,0)," ")</f>
        <v>S208_CULTIVANDO PAZ, ARTE Y CULTURA EN TLALPAN</v>
      </c>
      <c r="J47" s="109"/>
      <c r="K47" s="109"/>
      <c r="L47" s="91">
        <f>IFERROR(VLOOKUP(B47,Concentrado_PB!K$2:AP$1057,24,0)," ")</f>
        <v>4.3999999999999997E-2</v>
      </c>
      <c r="M47" s="109" t="str">
        <f>IFERROR(VLOOKUP(B47,Concentrado_PB!K$2:AP$1057,25,0)," ")</f>
        <v>MIDE LA CANTIDAD DE PERSONAS QUE PARTICIPAN EN ALGUNA ACTIVIDAD CULTURAL.</v>
      </c>
      <c r="N47" s="109"/>
      <c r="O47" s="109"/>
      <c r="P47" s="109" t="str">
        <f>IFERROR(VLOOKUP(B47,Concentrado_PB!K$2:AP$1057,26,0)," ")</f>
        <v>(NUMERO DE PERSONAS QUE PARTICIPAN EN ALGUNA ACTIVIDAD CULTURAL/ NUMERO DE PERSONAS QUE HABITAN EN ZONAS DE MUY BAJO Y BAJO INDICE DE DESARROLLO SOCIAL)*100</v>
      </c>
      <c r="Q47" s="109"/>
      <c r="R47" s="109"/>
      <c r="S47" s="111"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12"/>
      <c r="U47" s="113"/>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c r="AB47" s="95"/>
      <c r="AC47" s="96"/>
      <c r="AD47" s="87" t="str">
        <f t="shared" si="1"/>
        <v xml:space="preserve"> </v>
      </c>
      <c r="AE47" s="97"/>
    </row>
    <row r="48" spans="1:31" ht="129.94999999999999" hidden="1"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09" t="str">
        <f>IFERROR(VLOOKUP(V$9&amp;A48,Concentrado_PB!A$3:I$1057,9,0)," ")</f>
        <v>U024_SEAMOS MEJORES ESTUDIANTES</v>
      </c>
      <c r="J48" s="109"/>
      <c r="K48" s="109"/>
      <c r="L48" s="91">
        <f>IFERROR(VLOOKUP(B48,Concentrado_PB!K$2:AP$1057,24,0)," ")</f>
        <v>1</v>
      </c>
      <c r="M48" s="109" t="str">
        <f>IFERROR(VLOOKUP(B48,Concentrado_PB!K$2:AP$1057,25,0)," ")</f>
        <v xml:space="preserve">MIDE EL NUMERO  DE HABITANTES QUE RECIBEN APOYOS ECONOMICOS EN ESPECIE . </v>
      </c>
      <c r="N48" s="109"/>
      <c r="O48" s="109"/>
      <c r="P48" s="109" t="str">
        <f>IFERROR(VLOOKUP(B48,Concentrado_PB!K$2:AP$1057,26,0)," ")</f>
        <v>(NUMERO DE HABITANTES QUE RECIBEN EL APOYO / NUMERO DE HABITANTES DE LA DEMARCACION)* 100</v>
      </c>
      <c r="Q48" s="109"/>
      <c r="R48" s="109"/>
      <c r="S48" s="111"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12"/>
      <c r="U48" s="113"/>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29" t="s">
        <v>15440</v>
      </c>
      <c r="K53" s="129"/>
      <c r="L53" s="129"/>
      <c r="M53" s="129"/>
      <c r="N53" s="129"/>
      <c r="O53" s="129"/>
      <c r="P53" s="79"/>
      <c r="Q53" s="79"/>
      <c r="R53" s="74"/>
      <c r="S53" s="129" t="s">
        <v>15441</v>
      </c>
      <c r="T53" s="129"/>
      <c r="U53" s="129"/>
      <c r="V53" s="129"/>
      <c r="W53" s="129"/>
      <c r="X53" s="129"/>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28" t="s">
        <v>15629</v>
      </c>
      <c r="K56" s="128"/>
      <c r="L56" s="128"/>
      <c r="M56" s="128"/>
      <c r="N56" s="128"/>
      <c r="O56" s="128"/>
      <c r="P56" s="79"/>
      <c r="Q56" s="79"/>
      <c r="R56" s="74"/>
      <c r="S56" s="128" t="s">
        <v>15631</v>
      </c>
      <c r="T56" s="128"/>
      <c r="U56" s="128"/>
      <c r="V56" s="128"/>
      <c r="W56" s="128"/>
      <c r="X56" s="128"/>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27" t="s">
        <v>15630</v>
      </c>
      <c r="K58" s="127"/>
      <c r="L58" s="127"/>
      <c r="M58" s="127"/>
      <c r="N58" s="127"/>
      <c r="O58" s="127"/>
      <c r="P58" s="79"/>
      <c r="Q58" s="79"/>
      <c r="R58" s="74"/>
      <c r="S58" s="127" t="s">
        <v>2007</v>
      </c>
      <c r="T58" s="127"/>
      <c r="U58" s="127"/>
      <c r="V58" s="127"/>
      <c r="W58" s="127"/>
      <c r="X58" s="127"/>
      <c r="Y58" s="74"/>
      <c r="Z58" s="74"/>
      <c r="AA58" s="74"/>
      <c r="AB58" s="74"/>
      <c r="AC58" s="74"/>
      <c r="AD58" s="74"/>
      <c r="AE58" s="74"/>
    </row>
    <row r="59" spans="2:31" ht="14.65" customHeight="1">
      <c r="B59" s="66"/>
      <c r="C59" s="77"/>
      <c r="D59" s="77"/>
      <c r="E59" s="77"/>
      <c r="F59" s="84"/>
      <c r="G59" s="84"/>
      <c r="H59" s="74"/>
      <c r="I59" s="74"/>
      <c r="J59" s="127" t="s">
        <v>15442</v>
      </c>
      <c r="K59" s="127"/>
      <c r="L59" s="127"/>
      <c r="M59" s="127"/>
      <c r="N59" s="127"/>
      <c r="O59" s="127"/>
      <c r="P59" s="74"/>
      <c r="Q59" s="74"/>
      <c r="R59" s="74"/>
      <c r="S59" s="127" t="s">
        <v>15442</v>
      </c>
      <c r="T59" s="127"/>
      <c r="U59" s="127"/>
      <c r="V59" s="127"/>
      <c r="W59" s="127"/>
      <c r="X59" s="127"/>
      <c r="Y59" s="74"/>
      <c r="Z59" s="74"/>
      <c r="AA59" s="74"/>
      <c r="AB59" s="74"/>
      <c r="AC59" s="74"/>
      <c r="AD59" s="74"/>
      <c r="AE59" s="74"/>
    </row>
    <row r="60" spans="2:31" ht="15">
      <c r="B60" s="66"/>
      <c r="C60" s="77"/>
      <c r="D60" s="77"/>
      <c r="E60" s="77"/>
      <c r="F60" s="85"/>
      <c r="G60" s="85"/>
      <c r="H60" s="74"/>
      <c r="I60" s="74"/>
      <c r="J60" s="127" t="s">
        <v>15444</v>
      </c>
      <c r="K60" s="127"/>
      <c r="L60" s="127"/>
      <c r="M60" s="127"/>
      <c r="N60" s="127" t="s">
        <v>15443</v>
      </c>
      <c r="O60" s="127"/>
      <c r="P60" s="74"/>
      <c r="Q60" s="74"/>
      <c r="R60" s="74"/>
      <c r="S60" s="127" t="s">
        <v>15444</v>
      </c>
      <c r="T60" s="127"/>
      <c r="U60" s="127"/>
      <c r="V60" s="127"/>
      <c r="W60" s="127" t="s">
        <v>15443</v>
      </c>
      <c r="X60" s="127"/>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conditionalFormatting sqref="AE13:AE48">
    <cfRule type="expression" dxfId="15" priority="2">
      <formula>$AA13&gt;=($Z13*0.8)</formula>
    </cfRule>
    <cfRule type="expression" dxfId="14" priority="3">
      <formula>$AA13&gt;=($Z13*0.6)</formula>
    </cfRule>
    <cfRule type="expression" dxfId="13" priority="4">
      <formula>$AA13&lt;(0.6*$Z13)</formula>
    </cfRule>
    <cfRule type="expression" priority="1">
      <formula>$Z13=0</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15449</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15512</v>
      </c>
      <c r="U2" s="43" t="s">
        <v>32</v>
      </c>
      <c r="V2" s="43" t="s">
        <v>33</v>
      </c>
      <c r="W2" s="43" t="s">
        <v>35</v>
      </c>
      <c r="X2" s="43" t="s">
        <v>36</v>
      </c>
      <c r="Y2" s="43" t="s">
        <v>38</v>
      </c>
      <c r="Z2" s="43" t="s">
        <v>39</v>
      </c>
      <c r="AA2" s="53" t="s">
        <v>15447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15515</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15450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15451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15497</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15452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15452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15450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15451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15451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15451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15497</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15452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15452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15451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15497</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15452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15452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15451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15497</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15452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15452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15457</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15459</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15457</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15451</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15497</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15452</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15452</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15450</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15458</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15457</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15457</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15460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15465</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15466</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15467</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15463</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15468</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15469</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15470</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15471</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15461</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15462</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15458</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15463</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15464</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15451</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15452</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15452</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15458</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15463</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15460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15466</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15458</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15467</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15458</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15463</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15477</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15472</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15555</v>
      </c>
      <c r="L80" s="51">
        <v>2</v>
      </c>
      <c r="M80" s="51" t="s">
        <v>22</v>
      </c>
      <c r="N80" s="51">
        <v>1</v>
      </c>
      <c r="O80" s="51"/>
      <c r="P80" s="90">
        <v>4</v>
      </c>
      <c r="Q80" s="51"/>
      <c r="R80" s="90">
        <v>8</v>
      </c>
      <c r="S80" s="51" t="s">
        <v>15559</v>
      </c>
      <c r="T80" s="68" t="str">
        <f t="shared" si="1"/>
        <v xml:space="preserve">8. Trabajo decente y crecimiento económico </v>
      </c>
      <c r="U80" s="51"/>
      <c r="V80" s="51"/>
      <c r="W80" s="51"/>
      <c r="X80" s="51"/>
      <c r="Y80" s="51"/>
      <c r="Z80" s="51"/>
      <c r="AA80" s="54" t="s">
        <v>15456</v>
      </c>
      <c r="AB80" s="51">
        <v>148</v>
      </c>
      <c r="AC80" s="51"/>
      <c r="AD80" s="51"/>
      <c r="AE80" s="51"/>
      <c r="AF80" s="51"/>
      <c r="AG80" s="51"/>
      <c r="AH80" s="24">
        <v>1</v>
      </c>
      <c r="AI80" s="51" t="s">
        <v>15560</v>
      </c>
      <c r="AJ80" s="4" t="s">
        <v>15561</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15456</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15470</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15462</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15458</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15464</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15451</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15497</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15452</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15452</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15473</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15474</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15475</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15452</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15476</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15471</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15470</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15466</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15458</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15563</v>
      </c>
      <c r="L104" s="98">
        <v>2</v>
      </c>
      <c r="M104" s="98" t="s">
        <v>22</v>
      </c>
      <c r="N104" s="98">
        <v>1</v>
      </c>
      <c r="O104" s="98"/>
      <c r="P104" s="98">
        <v>4</v>
      </c>
      <c r="Q104" s="98"/>
      <c r="R104" s="98">
        <v>8</v>
      </c>
      <c r="S104" s="98" t="s">
        <v>15559</v>
      </c>
      <c r="T104" s="68" t="str">
        <f t="shared" si="1"/>
        <v xml:space="preserve">8. Trabajo decente y crecimiento económico </v>
      </c>
      <c r="U104" s="98"/>
      <c r="V104" s="98"/>
      <c r="W104" s="98"/>
      <c r="X104" s="98"/>
      <c r="Y104" s="98"/>
      <c r="Z104" s="98"/>
      <c r="AA104" s="99" t="s">
        <v>15456</v>
      </c>
      <c r="AB104" s="98">
        <v>148</v>
      </c>
      <c r="AC104" s="98"/>
      <c r="AD104" s="98"/>
      <c r="AE104" s="98"/>
      <c r="AF104" s="98"/>
      <c r="AG104" s="98"/>
      <c r="AH104" s="100">
        <v>1</v>
      </c>
      <c r="AI104" s="98" t="s">
        <v>15567</v>
      </c>
      <c r="AJ104" s="98" t="s">
        <v>15569</v>
      </c>
      <c r="AK104" s="4" t="s">
        <v>59</v>
      </c>
      <c r="AL104" s="98" t="s">
        <v>15570</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15451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15497</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15452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15452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15466</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15467</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15471</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15556</v>
      </c>
      <c r="L117" s="51">
        <v>2</v>
      </c>
      <c r="M117" s="51" t="s">
        <v>22</v>
      </c>
      <c r="N117" s="51">
        <v>1</v>
      </c>
      <c r="O117" s="51"/>
      <c r="P117" s="90">
        <v>4</v>
      </c>
      <c r="Q117" s="51"/>
      <c r="R117" s="90">
        <v>8</v>
      </c>
      <c r="S117" s="51" t="s">
        <v>15559</v>
      </c>
      <c r="T117" s="68" t="str">
        <f t="shared" si="1"/>
        <v xml:space="preserve">8. Trabajo decente y crecimiento económico </v>
      </c>
      <c r="U117" s="51"/>
      <c r="V117" s="51"/>
      <c r="W117" s="51"/>
      <c r="X117" s="51"/>
      <c r="Y117" s="51"/>
      <c r="Z117" s="51"/>
      <c r="AA117" s="54" t="s">
        <v>15456</v>
      </c>
      <c r="AB117" s="51">
        <v>148</v>
      </c>
      <c r="AC117" s="51"/>
      <c r="AD117" s="51"/>
      <c r="AE117" s="51"/>
      <c r="AF117" s="51"/>
      <c r="AG117" s="51"/>
      <c r="AH117" s="24">
        <v>1</v>
      </c>
      <c r="AI117" s="51" t="s">
        <v>15560</v>
      </c>
      <c r="AJ117" s="4" t="s">
        <v>15561</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15470</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15462</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15458</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15458</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15458</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15451</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15477</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15452</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15452</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15473</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15460</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15477</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15471</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15462</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15458</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15458</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15451</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15477</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15452</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15452</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15458</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15460</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15466</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15465</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15470</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15468</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15458</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15464</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15451</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15497</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15452</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15452</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15473</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15471</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15478</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15472</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15479</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15470</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15460</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15466</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15467</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15463</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15553</v>
      </c>
      <c r="L171" s="51">
        <v>2</v>
      </c>
      <c r="M171" s="51" t="s">
        <v>22</v>
      </c>
      <c r="N171" s="51">
        <v>1</v>
      </c>
      <c r="O171" s="51"/>
      <c r="P171" s="51">
        <v>4</v>
      </c>
      <c r="Q171" s="51"/>
      <c r="R171" s="90">
        <v>8</v>
      </c>
      <c r="S171" s="51" t="s">
        <v>15559</v>
      </c>
      <c r="T171" s="68" t="str">
        <f t="shared" si="2"/>
        <v xml:space="preserve">8. Trabajo decente y crecimiento económico </v>
      </c>
      <c r="U171" s="51">
        <v>3</v>
      </c>
      <c r="V171" s="51"/>
      <c r="W171" s="51">
        <v>1</v>
      </c>
      <c r="X171" s="51"/>
      <c r="Y171" s="51">
        <v>1</v>
      </c>
      <c r="Z171" s="51"/>
      <c r="AA171" s="54" t="s">
        <v>15456</v>
      </c>
      <c r="AB171" s="51">
        <v>148</v>
      </c>
      <c r="AC171" s="51"/>
      <c r="AD171" s="51"/>
      <c r="AE171" s="51"/>
      <c r="AF171" s="51"/>
      <c r="AG171" s="51"/>
      <c r="AH171" s="24">
        <v>1</v>
      </c>
      <c r="AI171" s="51" t="s">
        <v>15560</v>
      </c>
      <c r="AJ171" s="4" t="s">
        <v>15561</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15450</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15456</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15470</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15471</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15462</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15458</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15458</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15458</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15451</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15497</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15452</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15452</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15473</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15466</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15467</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15554</v>
      </c>
      <c r="L189" s="51">
        <v>2</v>
      </c>
      <c r="M189" s="51" t="s">
        <v>22</v>
      </c>
      <c r="N189" s="51">
        <v>1</v>
      </c>
      <c r="O189" s="51"/>
      <c r="P189" s="90">
        <v>4</v>
      </c>
      <c r="Q189" s="51"/>
      <c r="R189" s="90">
        <v>8</v>
      </c>
      <c r="S189" s="51" t="s">
        <v>15559</v>
      </c>
      <c r="T189" s="68" t="str">
        <f t="shared" si="2"/>
        <v xml:space="preserve">8. Trabajo decente y crecimiento económico </v>
      </c>
      <c r="U189" s="51"/>
      <c r="V189" s="51"/>
      <c r="W189" s="51"/>
      <c r="X189" s="51"/>
      <c r="Y189" s="51"/>
      <c r="Z189" s="51"/>
      <c r="AA189" s="54" t="s">
        <v>15456</v>
      </c>
      <c r="AB189" s="51">
        <v>148</v>
      </c>
      <c r="AC189" s="51"/>
      <c r="AD189" s="51"/>
      <c r="AE189" s="51"/>
      <c r="AF189" s="51"/>
      <c r="AG189" s="51"/>
      <c r="AH189" s="24">
        <v>1</v>
      </c>
      <c r="AI189" s="51" t="s">
        <v>15560</v>
      </c>
      <c r="AJ189" s="4" t="s">
        <v>15561</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15471</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15462</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15458</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15458</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15464</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15451</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15497</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15452</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15452</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15473</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15471</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15470</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15470</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15452</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15458</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15465</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15466</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15467</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15557</v>
      </c>
      <c r="L212" s="51">
        <v>2</v>
      </c>
      <c r="M212" s="51" t="s">
        <v>22</v>
      </c>
      <c r="N212" s="51">
        <v>1</v>
      </c>
      <c r="O212" s="51"/>
      <c r="P212" s="90">
        <v>4</v>
      </c>
      <c r="Q212" s="51"/>
      <c r="R212" s="90">
        <v>8</v>
      </c>
      <c r="S212" s="51" t="s">
        <v>15559</v>
      </c>
      <c r="T212" s="68" t="str">
        <f t="shared" si="3"/>
        <v xml:space="preserve">8. Trabajo decente y crecimiento económico </v>
      </c>
      <c r="U212" s="51"/>
      <c r="V212" s="51"/>
      <c r="W212" s="51"/>
      <c r="X212" s="51"/>
      <c r="Y212" s="51"/>
      <c r="Z212" s="51"/>
      <c r="AA212" s="54" t="s">
        <v>15456</v>
      </c>
      <c r="AB212" s="51">
        <v>148</v>
      </c>
      <c r="AC212" s="51"/>
      <c r="AD212" s="51"/>
      <c r="AE212" s="51"/>
      <c r="AF212" s="51"/>
      <c r="AG212" s="51"/>
      <c r="AH212" s="24">
        <v>1</v>
      </c>
      <c r="AI212" s="51" t="s">
        <v>15560</v>
      </c>
      <c r="AJ212" s="4" t="s">
        <v>15561</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15470</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15458</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15458</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15458</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15451</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15492</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15452</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15452</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15473</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15469</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15452</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15471</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15460</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15480</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15458</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15467</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15480</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15558</v>
      </c>
      <c r="L236" s="51">
        <v>2</v>
      </c>
      <c r="M236" s="51" t="s">
        <v>22</v>
      </c>
      <c r="N236" s="51">
        <v>1</v>
      </c>
      <c r="O236" s="51"/>
      <c r="P236" s="90">
        <v>4</v>
      </c>
      <c r="Q236" s="51"/>
      <c r="R236" s="90">
        <v>8</v>
      </c>
      <c r="S236" s="51" t="s">
        <v>15559</v>
      </c>
      <c r="T236" s="68" t="str">
        <f t="shared" si="3"/>
        <v xml:space="preserve">8. Trabajo decente y crecimiento económico </v>
      </c>
      <c r="U236" s="51"/>
      <c r="V236" s="51"/>
      <c r="W236" s="51"/>
      <c r="X236" s="51"/>
      <c r="Y236" s="51"/>
      <c r="Z236" s="51"/>
      <c r="AA236" s="54" t="s">
        <v>15456</v>
      </c>
      <c r="AB236" s="51">
        <v>148</v>
      </c>
      <c r="AC236" s="51"/>
      <c r="AD236" s="51"/>
      <c r="AE236" s="51"/>
      <c r="AF236" s="51"/>
      <c r="AG236" s="51"/>
      <c r="AH236" s="24">
        <v>1</v>
      </c>
      <c r="AI236" s="51" t="s">
        <v>15560</v>
      </c>
      <c r="AJ236" s="4" t="s">
        <v>15561</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15470</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15461</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15480</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15462</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15458</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15458</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15458</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15451</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15492</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15452</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15452</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15458</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15458</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15460</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15466</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15467</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15468</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15470</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15471</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15458</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15458</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15481</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15451</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15492</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15452</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15452</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15473</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15460</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15465</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15466</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15463</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15468</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15470</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15471</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15461</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15450</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15462</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15458</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15458</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15458</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15451</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15492</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15452</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15452</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15482</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15475</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15456</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15482</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15456</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15460</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15465</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15466</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15458</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15467</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15463</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15468</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15564</v>
      </c>
      <c r="L314" s="51">
        <v>2</v>
      </c>
      <c r="M314" s="51" t="s">
        <v>22</v>
      </c>
      <c r="N314" s="51">
        <v>1</v>
      </c>
      <c r="O314" s="51"/>
      <c r="P314" s="51">
        <v>4</v>
      </c>
      <c r="Q314" s="51"/>
      <c r="R314" s="51">
        <v>8</v>
      </c>
      <c r="S314" s="51" t="s">
        <v>15559</v>
      </c>
      <c r="T314" s="68" t="str">
        <f t="shared" si="4"/>
        <v xml:space="preserve">8. Trabajo decente y crecimiento económico </v>
      </c>
      <c r="U314" s="51"/>
      <c r="V314" s="51"/>
      <c r="W314" s="51"/>
      <c r="X314" s="51"/>
      <c r="Y314" s="51"/>
      <c r="Z314" s="51"/>
      <c r="AA314" s="55" t="s">
        <v>15456</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15450</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15456</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15470</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15471</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15461</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15462</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15458</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15458</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15458</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15451</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15497</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15452</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15452</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15460</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15465</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15466</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15458</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15565</v>
      </c>
      <c r="L335" s="51">
        <v>2</v>
      </c>
      <c r="M335" s="51" t="s">
        <v>22</v>
      </c>
      <c r="N335" s="51">
        <v>1</v>
      </c>
      <c r="O335" s="51"/>
      <c r="P335" s="51">
        <v>4</v>
      </c>
      <c r="Q335" s="51"/>
      <c r="R335" s="51">
        <v>8</v>
      </c>
      <c r="S335" s="51" t="s">
        <v>15559</v>
      </c>
      <c r="T335" s="68" t="str">
        <f t="shared" si="5"/>
        <v xml:space="preserve">8. Trabajo decente y crecimiento económico </v>
      </c>
      <c r="U335" s="51"/>
      <c r="V335" s="51"/>
      <c r="W335" s="51"/>
      <c r="X335" s="51"/>
      <c r="Y335" s="51"/>
      <c r="Z335" s="51"/>
      <c r="AA335" s="55" t="s">
        <v>15456</v>
      </c>
      <c r="AB335" s="51">
        <v>148</v>
      </c>
      <c r="AC335" s="51"/>
      <c r="AD335" s="51"/>
      <c r="AE335" s="51"/>
      <c r="AF335" s="51"/>
      <c r="AG335" s="51"/>
      <c r="AH335" s="24">
        <v>1</v>
      </c>
      <c r="AI335" s="51" t="s">
        <v>15568</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15471</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15462</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15458</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15458</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15481</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15451</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15497</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15452</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15452</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15469</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15483</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15484</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15474</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15474</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15463</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15474</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15471</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15480</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15460</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15485</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15470</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15470</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15523</v>
      </c>
      <c r="K366" s="5" t="s">
        <v>15529</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15523</v>
      </c>
      <c r="AE366" s="4" t="s">
        <v>15523</v>
      </c>
      <c r="AF366" s="4" t="s">
        <v>15523</v>
      </c>
      <c r="AG366" s="4" t="s">
        <v>15523</v>
      </c>
      <c r="AH366" s="8" t="s">
        <v>15523</v>
      </c>
      <c r="AI366" s="4" t="s">
        <v>15523</v>
      </c>
      <c r="AJ366" s="4" t="s">
        <v>15523</v>
      </c>
      <c r="AK366" s="4" t="s">
        <v>15523</v>
      </c>
      <c r="AL366" s="4" t="s">
        <v>15523</v>
      </c>
      <c r="AM366" s="8" t="s">
        <v>15523</v>
      </c>
      <c r="AN366" s="8" t="s">
        <v>15523</v>
      </c>
      <c r="AO366" s="8" t="s">
        <v>15523</v>
      </c>
      <c r="AP366" s="9" t="s">
        <v>15523</v>
      </c>
      <c r="AQ366" s="3" t="s">
        <v>15523</v>
      </c>
      <c r="AR366" s="5" t="s">
        <v>15523</v>
      </c>
      <c r="AS366" s="5" t="s">
        <v>15523</v>
      </c>
      <c r="AT366" s="4" t="s">
        <v>15523</v>
      </c>
      <c r="AU366" s="4" t="s">
        <v>15523</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15460</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15466</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15462</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15458</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15481</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15451</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15497</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15452</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15452</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15473</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15460</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15466</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15467</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15458</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15462</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15566</v>
      </c>
      <c r="L384" s="51">
        <v>2</v>
      </c>
      <c r="M384" s="51" t="s">
        <v>22</v>
      </c>
      <c r="N384" s="51">
        <v>1</v>
      </c>
      <c r="O384" s="51"/>
      <c r="P384" s="51">
        <v>4</v>
      </c>
      <c r="Q384" s="51"/>
      <c r="R384" s="51">
        <v>8</v>
      </c>
      <c r="S384" s="51" t="s">
        <v>15559</v>
      </c>
      <c r="T384" s="68" t="str">
        <f t="shared" si="5"/>
        <v xml:space="preserve">8. Trabajo decente y crecimiento económico </v>
      </c>
      <c r="U384" s="51"/>
      <c r="V384" s="51"/>
      <c r="W384" s="51"/>
      <c r="X384" s="51"/>
      <c r="Y384" s="51"/>
      <c r="Z384" s="51"/>
      <c r="AA384" s="55" t="s">
        <v>15456</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15450</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15470</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15458</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15481</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15451</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15497</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15452</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15482</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15475</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15472</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15471</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15461</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15461</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15481</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15481</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15486</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15486</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15451</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15452</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15452</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15571</v>
      </c>
      <c r="J408" s="51"/>
      <c r="K408" s="51" t="s">
        <v>15572</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15573</v>
      </c>
      <c r="AJ408" s="51" t="s">
        <v>15574</v>
      </c>
      <c r="AK408" s="4" t="s">
        <v>59</v>
      </c>
      <c r="AL408" s="51" t="s">
        <v>15575</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15523</v>
      </c>
      <c r="K409" s="5" t="s">
        <v>15524</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15486</v>
      </c>
      <c r="AB409" s="3" t="s">
        <v>1448</v>
      </c>
      <c r="AC409" s="4" t="s">
        <v>1449</v>
      </c>
      <c r="AD409" s="4" t="s">
        <v>15523</v>
      </c>
      <c r="AE409" s="4" t="s">
        <v>15523</v>
      </c>
      <c r="AF409" s="4" t="s">
        <v>15523</v>
      </c>
      <c r="AG409" s="4" t="s">
        <v>15523</v>
      </c>
      <c r="AH409" s="4" t="s">
        <v>15523</v>
      </c>
      <c r="AI409" s="4" t="s">
        <v>15523</v>
      </c>
      <c r="AJ409" s="4" t="s">
        <v>15523</v>
      </c>
      <c r="AK409" s="4" t="s">
        <v>15523</v>
      </c>
      <c r="AL409" s="4" t="s">
        <v>15523</v>
      </c>
      <c r="AM409" s="4" t="s">
        <v>15523</v>
      </c>
      <c r="AN409" s="4" t="s">
        <v>15523</v>
      </c>
      <c r="AO409" s="4" t="s">
        <v>15523</v>
      </c>
      <c r="AP409" s="4" t="s">
        <v>15523</v>
      </c>
      <c r="AQ409" s="4" t="s">
        <v>15523</v>
      </c>
      <c r="AR409" s="4" t="s">
        <v>15523</v>
      </c>
      <c r="AS409" s="4" t="s">
        <v>15523</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15452</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15451</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15452</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15452</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15452</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15452</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15452</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15451</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15452</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15452</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15458</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15458</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15451</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15452</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15452</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15458</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15526</v>
      </c>
      <c r="J434" s="4" t="s">
        <v>15523</v>
      </c>
      <c r="K434" s="5" t="s">
        <v>15527</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15487</v>
      </c>
      <c r="AB434" s="3" t="s">
        <v>6625</v>
      </c>
      <c r="AC434" s="4" t="s">
        <v>6626</v>
      </c>
      <c r="AD434" s="4" t="s">
        <v>15523</v>
      </c>
      <c r="AE434" s="4" t="s">
        <v>15523</v>
      </c>
      <c r="AF434" s="4" t="s">
        <v>15523</v>
      </c>
      <c r="AG434" s="4" t="s">
        <v>15523</v>
      </c>
      <c r="AH434" s="3" t="s">
        <v>15523</v>
      </c>
      <c r="AI434" s="4" t="s">
        <v>15528</v>
      </c>
      <c r="AJ434" s="4" t="s">
        <v>15523</v>
      </c>
      <c r="AK434" s="4" t="s">
        <v>15523</v>
      </c>
      <c r="AL434" s="4" t="s">
        <v>15523</v>
      </c>
      <c r="AM434" s="3" t="s">
        <v>15523</v>
      </c>
      <c r="AN434" s="3" t="s">
        <v>15523</v>
      </c>
      <c r="AO434" s="3" t="s">
        <v>15523</v>
      </c>
      <c r="AP434" s="3" t="s">
        <v>15523</v>
      </c>
      <c r="AQ434" s="3" t="s">
        <v>15523</v>
      </c>
      <c r="AR434" s="5" t="s">
        <v>15523</v>
      </c>
      <c r="AS434" s="5" t="s">
        <v>15523</v>
      </c>
      <c r="AT434" s="4" t="s">
        <v>15523</v>
      </c>
      <c r="AU434" s="4" t="s">
        <v>15523</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15487</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15451</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15452</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15452</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15487</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15487</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15476</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15456</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15456</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15456</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15456</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15488</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15456</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15456</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15451</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15452</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15452</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15456</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15456</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15456</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15456</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15451</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15452</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15452</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15482</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15482</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15451</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15452</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15452</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15473</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15482</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15482</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15451</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15452</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15452</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15465</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15489</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15489</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15465</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15451</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15452</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15452</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15465</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15473</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15462</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15490</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15451</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15452</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15452</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15490</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15522</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15523</v>
      </c>
      <c r="AE501" s="4" t="s">
        <v>15523</v>
      </c>
      <c r="AF501" s="4" t="s">
        <v>15523</v>
      </c>
      <c r="AG501" s="4" t="s">
        <v>15523</v>
      </c>
      <c r="AH501" s="8" t="s">
        <v>15523</v>
      </c>
      <c r="AI501" s="4" t="s">
        <v>15523</v>
      </c>
      <c r="AJ501" s="4" t="s">
        <v>15523</v>
      </c>
      <c r="AK501" s="4" t="s">
        <v>15523</v>
      </c>
      <c r="AL501" s="4" t="s">
        <v>15523</v>
      </c>
      <c r="AM501" s="9" t="s">
        <v>15523</v>
      </c>
      <c r="AN501" s="9" t="s">
        <v>15523</v>
      </c>
      <c r="AO501" s="9" t="s">
        <v>15523</v>
      </c>
      <c r="AP501" s="9" t="s">
        <v>15523</v>
      </c>
      <c r="AQ501" s="6" t="s">
        <v>15523</v>
      </c>
      <c r="AR501" s="5" t="s">
        <v>15523</v>
      </c>
      <c r="AS501" s="5" t="s">
        <v>15523</v>
      </c>
      <c r="AT501" s="4" t="s">
        <v>15523</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15451</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15452</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15452</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15465</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15491</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15480</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15451</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15452</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15452</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15492</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15466</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15486</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15485</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15468</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15474</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15458</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15458</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15474</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15493</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15486</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15486</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15451</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15492</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15452</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15452</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15494</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15494</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15451</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15452</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15452</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15468</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15468</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15451</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15452</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15452</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15495</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15486</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15451</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15452</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15452</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15476</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15451</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15452</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15452</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15475</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15475</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15474</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15451</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15452</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15452</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15538</v>
      </c>
      <c r="I579" s="4" t="s">
        <v>15539</v>
      </c>
      <c r="J579" s="4" t="s">
        <v>15523</v>
      </c>
      <c r="K579" s="5" t="s">
        <v>15540</v>
      </c>
      <c r="L579" s="6" t="s">
        <v>351</v>
      </c>
      <c r="M579" s="5" t="s">
        <v>15541</v>
      </c>
      <c r="N579" s="90">
        <v>3</v>
      </c>
      <c r="O579" s="5" t="s">
        <v>153</v>
      </c>
      <c r="P579" s="90">
        <v>2</v>
      </c>
      <c r="Q579" s="5" t="s">
        <v>15542</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15543</v>
      </c>
      <c r="AA579" s="54" t="s">
        <v>1351</v>
      </c>
      <c r="AB579" s="3" t="s">
        <v>299</v>
      </c>
      <c r="AC579" s="4" t="s">
        <v>15544</v>
      </c>
      <c r="AD579" s="4" t="s">
        <v>15523</v>
      </c>
      <c r="AE579" s="4" t="s">
        <v>15523</v>
      </c>
      <c r="AF579" s="4" t="s">
        <v>15523</v>
      </c>
      <c r="AG579" s="4" t="s">
        <v>15523</v>
      </c>
      <c r="AH579" s="8" t="s">
        <v>15523</v>
      </c>
      <c r="AI579" s="4" t="s">
        <v>15523</v>
      </c>
      <c r="AJ579" s="4" t="s">
        <v>15523</v>
      </c>
      <c r="AK579" s="4" t="s">
        <v>15523</v>
      </c>
      <c r="AL579" s="4" t="s">
        <v>15523</v>
      </c>
      <c r="AM579" s="3" t="s">
        <v>15523</v>
      </c>
      <c r="AN579" s="3" t="s">
        <v>15523</v>
      </c>
      <c r="AO579" s="3" t="s">
        <v>15523</v>
      </c>
      <c r="AP579" s="3" t="s">
        <v>15523</v>
      </c>
      <c r="AQ579" s="3" t="s">
        <v>15523</v>
      </c>
      <c r="AR579" s="4" t="s">
        <v>15523</v>
      </c>
      <c r="AS579" s="4" t="s">
        <v>15523</v>
      </c>
      <c r="AT579" s="4" t="s">
        <v>15523</v>
      </c>
      <c r="AU579" s="4" t="s">
        <v>15523</v>
      </c>
      <c r="AV579" s="4" t="s">
        <v>15523</v>
      </c>
      <c r="AW579" s="4" t="s">
        <v>15523</v>
      </c>
      <c r="AX579" s="4" t="s">
        <v>15523</v>
      </c>
      <c r="AY579" s="4" t="s">
        <v>15523</v>
      </c>
      <c r="AZ579" s="4" t="s">
        <v>15523</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15452</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15452</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15451</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15452</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15452</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15452</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15468</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15477</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15452</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15451</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15477</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15477</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15452</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15496</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15475</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15475</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15472</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15497</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15477</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15462</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15452</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15451</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15452</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15452</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15472</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15467</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15467</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15451</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15452</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15452</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15452</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15496</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15471</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15452</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15454</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15454</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15451</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15452</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15452</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15454</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15498</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15495</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15459</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15499</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15451</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15498</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15498</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15451</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15498</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15454</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15452</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15452</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15498</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15498</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15476</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15476</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15476</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15498</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15451</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15452</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15452</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15476</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15476</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15476</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15498</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15451</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15452</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15452</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15476</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15476</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15476</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15498</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15451</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15452</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15452</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15500</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15498</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15451</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15452</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15452</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15498</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15451</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15452</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15452</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15458</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15456</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15498</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15451</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15452</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15452</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15489</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15482</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15451</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15452</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15452</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15498</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15498</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15451</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15452</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15452</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15545</v>
      </c>
      <c r="C721" s="51" t="s">
        <v>15546</v>
      </c>
      <c r="D721" s="51" t="s">
        <v>362</v>
      </c>
      <c r="E721" s="51" t="s">
        <v>362</v>
      </c>
      <c r="F721" s="51" t="s">
        <v>362</v>
      </c>
      <c r="G721" s="51" t="s">
        <v>362</v>
      </c>
      <c r="H721" s="51" t="s">
        <v>15547</v>
      </c>
      <c r="I721" s="51" t="s">
        <v>15548</v>
      </c>
      <c r="J721" s="4" t="s">
        <v>15523</v>
      </c>
      <c r="K721" s="51" t="s">
        <v>15549</v>
      </c>
      <c r="L721" s="51" t="s">
        <v>497</v>
      </c>
      <c r="M721" s="51" t="s">
        <v>125</v>
      </c>
      <c r="N721" s="51" t="s">
        <v>840</v>
      </c>
      <c r="O721" s="51" t="s">
        <v>133</v>
      </c>
      <c r="P721" s="51">
        <v>1</v>
      </c>
      <c r="Q721" s="51" t="s">
        <v>15550</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15487</v>
      </c>
      <c r="AB721" s="51" t="s">
        <v>15551</v>
      </c>
      <c r="AC721" s="51" t="s">
        <v>15552</v>
      </c>
      <c r="AD721" s="4" t="s">
        <v>15523</v>
      </c>
      <c r="AE721" s="4" t="s">
        <v>15523</v>
      </c>
      <c r="AF721" s="4" t="s">
        <v>15523</v>
      </c>
      <c r="AG721" s="4" t="s">
        <v>15523</v>
      </c>
      <c r="AH721" s="24" t="s">
        <v>15523</v>
      </c>
      <c r="AI721" s="4" t="s">
        <v>15523</v>
      </c>
      <c r="AJ721" s="4" t="s">
        <v>15523</v>
      </c>
      <c r="AK721" s="4" t="s">
        <v>15523</v>
      </c>
      <c r="AL721" s="4" t="s">
        <v>15523</v>
      </c>
      <c r="AM721" s="4" t="s">
        <v>15523</v>
      </c>
      <c r="AN721" s="4" t="s">
        <v>15523</v>
      </c>
      <c r="AO721" s="4" t="s">
        <v>15523</v>
      </c>
      <c r="AP721" s="4" t="s">
        <v>15523</v>
      </c>
      <c r="AQ721" s="4" t="s">
        <v>15523</v>
      </c>
      <c r="AR721" s="5" t="s">
        <v>15523</v>
      </c>
      <c r="AS721" s="5" t="s">
        <v>15523</v>
      </c>
      <c r="AT721" s="4" t="s">
        <v>15523</v>
      </c>
      <c r="AU721" s="4" t="s">
        <v>15523</v>
      </c>
      <c r="AV721" s="4" t="s">
        <v>15523</v>
      </c>
      <c r="AW721" s="4" t="s">
        <v>15523</v>
      </c>
      <c r="AX721" s="4" t="s">
        <v>15523</v>
      </c>
      <c r="AY721" s="4" t="s">
        <v>15523</v>
      </c>
      <c r="AZ721" s="4" t="s">
        <v>15523</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15492</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15492</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15492</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15492</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15496</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15451</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15492</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15452</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15492</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15492</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15576</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15492</v>
      </c>
      <c r="AB733" s="51"/>
      <c r="AC733" s="51"/>
      <c r="AD733" s="51"/>
      <c r="AE733" s="51"/>
      <c r="AF733" s="51"/>
      <c r="AG733" s="51"/>
      <c r="AH733" s="24">
        <v>1</v>
      </c>
      <c r="AI733" s="51" t="s">
        <v>15577</v>
      </c>
      <c r="AJ733" s="51" t="s">
        <v>15578</v>
      </c>
      <c r="AK733" s="51" t="s">
        <v>15579</v>
      </c>
      <c r="AL733" s="51" t="s">
        <v>15580</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15474</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15474</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15474</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15463</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15451</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15452</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15452</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15492</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15492</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15492</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15492</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15451</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15492</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15452</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15452</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15492</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15474</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15492</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15451</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15492</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15452</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15452</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15492</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15501</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15451</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15492</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15452</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15452</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15492</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15469</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15463</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15451</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15492</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15452</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15452</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15460</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15460</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15460</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15460</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15451</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15452</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15452</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15438</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15459</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15459</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15459</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15451</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15452</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15452</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15459</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15460</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15460</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15451</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15452</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15452</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15460</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15460</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15451</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15488</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15452</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15452</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15502</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15451</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15488</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15488</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15488</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15452</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15452</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15488</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15459</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15459</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15451</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15488</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15452</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15452</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15495</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15495</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15451</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15488</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15452</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15452</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15481</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15458</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15503</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15498</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15504</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15502</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15464</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15464</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15464</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15464</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15452</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15505</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15495</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15495</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15495</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15451</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15488</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15452</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15452</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15497</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15497</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15497</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15497</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15506</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15497</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15506</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15506</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15451</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15488</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15452</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15452</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15497</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15507</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15507</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15507</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15507</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15451</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15488</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15452</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15452</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15507</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15507</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15451</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15488</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15452</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15452</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15507</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15507</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15485</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15497</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15497</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15497</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15451</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15488</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15452</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15452</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15464</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15459</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15470</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15489</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15470</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15470</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15470</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15470</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15488</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15452</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15452</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15470</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15470</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15470</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15470</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15489</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15489</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15451</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15488</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15452</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15452</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15489</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15489</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15451</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15488</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15452</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15452</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15499</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15499</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15451</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15488</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15452</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15452</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15454</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15496</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15496</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15496</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15488</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15452</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15452</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15496</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15456</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15479</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15496</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15496</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15451</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15488</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15452</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15452</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15451</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15451</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15451</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15488</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15452</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15452</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15451</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15451</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15451</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15488</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15452</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15452</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15473</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15451</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15488</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15452</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15452</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15473</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15478</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15484</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15468</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15459</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15508</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15508</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15468</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15451</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15452</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15452</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15484</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15484</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15484</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15508</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15459</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15459</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15459</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15509</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15459</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15451</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15488</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15452</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15452</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15471</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15471</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15471</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15451</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15488</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15452</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15452</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15471</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15471</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15471</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15484</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15508</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15484</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15451</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15488</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15452</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15452</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15484</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15508</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15468</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15451</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15488</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15452</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15452</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15468</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15468</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15468</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15468</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15468</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15523</v>
      </c>
      <c r="K1029" s="5" t="s">
        <v>15525</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15486</v>
      </c>
      <c r="AB1029" s="3" t="s">
        <v>1448</v>
      </c>
      <c r="AC1029" s="4" t="s">
        <v>1449</v>
      </c>
      <c r="AD1029" s="4" t="s">
        <v>15523</v>
      </c>
      <c r="AE1029" s="4" t="s">
        <v>15523</v>
      </c>
      <c r="AF1029" s="4" t="s">
        <v>15523</v>
      </c>
      <c r="AG1029" s="4" t="s">
        <v>15523</v>
      </c>
      <c r="AH1029" s="8" t="s">
        <v>15523</v>
      </c>
      <c r="AI1029" s="4" t="s">
        <v>15523</v>
      </c>
      <c r="AJ1029" s="4" t="s">
        <v>15523</v>
      </c>
      <c r="AK1029" s="4" t="s">
        <v>15523</v>
      </c>
      <c r="AL1029" s="4" t="s">
        <v>15523</v>
      </c>
      <c r="AM1029" s="9" t="s">
        <v>15523</v>
      </c>
      <c r="AN1029" s="9" t="s">
        <v>15523</v>
      </c>
      <c r="AO1029" s="9" t="s">
        <v>15523</v>
      </c>
      <c r="AP1029" s="9" t="s">
        <v>15523</v>
      </c>
      <c r="AQ1029" s="3" t="s">
        <v>15523</v>
      </c>
      <c r="AR1029" s="5" t="s">
        <v>15523</v>
      </c>
      <c r="AS1029" s="5" t="s">
        <v>15523</v>
      </c>
      <c r="AT1029" s="4" t="s">
        <v>15523</v>
      </c>
      <c r="AU1029" s="4" t="s">
        <v>15523</v>
      </c>
      <c r="AV1029" s="4" t="s">
        <v>15523</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15481</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15452</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15452</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15452</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15452</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15451</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15488</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15452</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15452</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15488</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15452</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15452</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15530</v>
      </c>
      <c r="I1043" s="4" t="s">
        <v>15531</v>
      </c>
      <c r="J1043" s="4" t="s">
        <v>15523</v>
      </c>
      <c r="K1043" s="5" t="s">
        <v>15532</v>
      </c>
      <c r="L1043" s="6">
        <v>1</v>
      </c>
      <c r="M1043" s="5" t="s">
        <v>125</v>
      </c>
      <c r="N1043" s="90">
        <v>5</v>
      </c>
      <c r="O1043" s="5" t="s">
        <v>15533</v>
      </c>
      <c r="P1043" s="90">
        <v>0</v>
      </c>
      <c r="Q1043" s="5" t="s">
        <v>15533</v>
      </c>
      <c r="R1043" s="90" t="s">
        <v>15534</v>
      </c>
      <c r="S1043" s="4" t="s">
        <v>15535</v>
      </c>
      <c r="T1043" s="68" t="str">
        <f t="shared" si="16"/>
        <v xml:space="preserve">05. Igualda de Género </v>
      </c>
      <c r="U1043" s="90">
        <v>2</v>
      </c>
      <c r="V1043" s="4" t="s">
        <v>350</v>
      </c>
      <c r="W1043" s="90" t="s">
        <v>351</v>
      </c>
      <c r="X1043" s="4" t="s">
        <v>352</v>
      </c>
      <c r="Y1043" s="90" t="s">
        <v>4738</v>
      </c>
      <c r="Z1043" s="4" t="s">
        <v>15536</v>
      </c>
      <c r="AA1043" s="54" t="s">
        <v>15476</v>
      </c>
      <c r="AB1043" s="3" t="s">
        <v>15282</v>
      </c>
      <c r="AC1043" s="4" t="s">
        <v>15537</v>
      </c>
      <c r="AD1043" s="4" t="s">
        <v>15523</v>
      </c>
      <c r="AE1043" s="4" t="s">
        <v>15523</v>
      </c>
      <c r="AF1043" s="4" t="s">
        <v>15523</v>
      </c>
      <c r="AG1043" s="4" t="s">
        <v>15523</v>
      </c>
      <c r="AH1043" s="8" t="s">
        <v>15523</v>
      </c>
      <c r="AI1043" s="4" t="s">
        <v>15523</v>
      </c>
      <c r="AJ1043" s="4" t="s">
        <v>15523</v>
      </c>
      <c r="AK1043" s="4" t="s">
        <v>15523</v>
      </c>
      <c r="AL1043" s="4" t="s">
        <v>15523</v>
      </c>
      <c r="AM1043" s="9" t="s">
        <v>15523</v>
      </c>
      <c r="AN1043" s="9" t="s">
        <v>15523</v>
      </c>
      <c r="AO1043" s="9" t="s">
        <v>15523</v>
      </c>
      <c r="AP1043" s="9" t="s">
        <v>15523</v>
      </c>
      <c r="AQ1043" s="3" t="s">
        <v>15523</v>
      </c>
      <c r="AR1043" s="5" t="s">
        <v>15523</v>
      </c>
      <c r="AS1043" s="5" t="s">
        <v>15523</v>
      </c>
      <c r="AT1043" s="4" t="s">
        <v>15523</v>
      </c>
      <c r="AU1043" s="4" t="s">
        <v>15523</v>
      </c>
      <c r="AV1043" s="4" t="s">
        <v>15523</v>
      </c>
      <c r="AW1043" s="4" t="s">
        <v>15523</v>
      </c>
      <c r="AX1043" s="4" t="s">
        <v>15523</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15499</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15499</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15451</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15488</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15452</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15452</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15481</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15562</v>
      </c>
      <c r="H1052" t="s">
        <v>14</v>
      </c>
      <c r="I1052" t="s">
        <v>15584</v>
      </c>
      <c r="K1052" t="s">
        <v>15588</v>
      </c>
      <c r="L1052">
        <v>2</v>
      </c>
      <c r="N1052">
        <v>2</v>
      </c>
      <c r="P1052">
        <v>1</v>
      </c>
      <c r="R1052">
        <v>16</v>
      </c>
      <c r="S1052" t="s">
        <v>31</v>
      </c>
      <c r="T1052" s="68" t="str">
        <f t="shared" si="16"/>
        <v>16. Paz, justicia e instituciones sólidas</v>
      </c>
      <c r="AA1052" s="55" t="s">
        <v>15473</v>
      </c>
      <c r="AH1052" s="24">
        <v>1</v>
      </c>
      <c r="AI1052" s="51" t="s">
        <v>15593</v>
      </c>
      <c r="AJ1052" t="s">
        <v>15594</v>
      </c>
      <c r="AK1052" t="s">
        <v>59</v>
      </c>
      <c r="AL1052" t="s">
        <v>15604</v>
      </c>
      <c r="AM1052">
        <v>0</v>
      </c>
      <c r="AN1052">
        <v>0.25</v>
      </c>
      <c r="AO1052">
        <v>0.75</v>
      </c>
      <c r="AP1052">
        <v>1</v>
      </c>
    </row>
    <row r="1053" spans="1:200" ht="15.75" hidden="1">
      <c r="A1053" s="51" t="str">
        <f>B1053&amp;COUNTIF($B$3:B1053,B1053)</f>
        <v>41PDIP2</v>
      </c>
      <c r="B1053" t="s">
        <v>15562</v>
      </c>
      <c r="H1053" t="s">
        <v>248</v>
      </c>
      <c r="I1053" t="s">
        <v>249</v>
      </c>
      <c r="J1053" s="51"/>
      <c r="K1053" t="s">
        <v>15589</v>
      </c>
      <c r="L1053">
        <v>2</v>
      </c>
      <c r="N1053">
        <v>2</v>
      </c>
      <c r="P1053">
        <v>1</v>
      </c>
      <c r="R1053">
        <v>16</v>
      </c>
      <c r="S1053" s="51" t="s">
        <v>31</v>
      </c>
      <c r="T1053" s="68" t="str">
        <f t="shared" si="16"/>
        <v>16. Paz, justicia e instituciones sólidas</v>
      </c>
      <c r="AA1053" s="55" t="s">
        <v>122</v>
      </c>
      <c r="AH1053" s="24">
        <v>1</v>
      </c>
      <c r="AI1053" s="51" t="s">
        <v>15595</v>
      </c>
      <c r="AJ1053" t="s">
        <v>15596</v>
      </c>
      <c r="AK1053" t="s">
        <v>59</v>
      </c>
      <c r="AL1053" t="s">
        <v>15605</v>
      </c>
      <c r="AM1053">
        <v>0</v>
      </c>
      <c r="AN1053">
        <v>0.5</v>
      </c>
      <c r="AO1053">
        <v>0.75</v>
      </c>
      <c r="AP1053">
        <v>1</v>
      </c>
    </row>
    <row r="1054" spans="1:200" ht="15.75" hidden="1">
      <c r="A1054" s="51" t="str">
        <f>B1054&amp;COUNTIF($B$3:B1054,B1054)</f>
        <v>41PDIP3</v>
      </c>
      <c r="B1054" t="s">
        <v>15562</v>
      </c>
      <c r="H1054" t="s">
        <v>15581</v>
      </c>
      <c r="I1054" t="s">
        <v>15585</v>
      </c>
      <c r="J1054" s="51"/>
      <c r="K1054" t="s">
        <v>15590</v>
      </c>
      <c r="L1054">
        <v>2</v>
      </c>
      <c r="N1054">
        <v>2</v>
      </c>
      <c r="P1054">
        <v>1</v>
      </c>
      <c r="R1054">
        <v>16</v>
      </c>
      <c r="S1054" s="51" t="s">
        <v>31</v>
      </c>
      <c r="T1054" s="68" t="str">
        <f t="shared" si="16"/>
        <v>16. Paz, justicia e instituciones sólidas</v>
      </c>
      <c r="AA1054" s="55" t="s">
        <v>15473</v>
      </c>
      <c r="AH1054" s="24">
        <v>1</v>
      </c>
      <c r="AI1054" t="s">
        <v>15597</v>
      </c>
      <c r="AJ1054" t="s">
        <v>15598</v>
      </c>
      <c r="AK1054" t="s">
        <v>59</v>
      </c>
      <c r="AL1054" t="s">
        <v>15606</v>
      </c>
      <c r="AM1054">
        <v>0.1</v>
      </c>
      <c r="AN1054">
        <v>0.35</v>
      </c>
      <c r="AO1054">
        <v>0.7</v>
      </c>
      <c r="AP1054">
        <v>1</v>
      </c>
    </row>
    <row r="1055" spans="1:200" ht="15.75" hidden="1">
      <c r="A1055" s="51" t="str">
        <f>B1055&amp;COUNTIF($B$3:B1055,B1055)</f>
        <v>41PDIP4</v>
      </c>
      <c r="B1055" t="s">
        <v>15562</v>
      </c>
      <c r="H1055" t="s">
        <v>15582</v>
      </c>
      <c r="I1055" t="s">
        <v>15586</v>
      </c>
      <c r="J1055" s="51"/>
      <c r="K1055" t="s">
        <v>15591</v>
      </c>
      <c r="L1055">
        <v>2</v>
      </c>
      <c r="N1055">
        <v>2</v>
      </c>
      <c r="P1055">
        <v>1</v>
      </c>
      <c r="R1055">
        <v>16</v>
      </c>
      <c r="S1055" s="51" t="s">
        <v>31</v>
      </c>
      <c r="T1055" s="68" t="str">
        <f t="shared" si="16"/>
        <v>16. Paz, justicia e instituciones sólidas</v>
      </c>
      <c r="AA1055" s="55" t="s">
        <v>15473</v>
      </c>
      <c r="AH1055" s="24">
        <v>1</v>
      </c>
      <c r="AI1055" t="s">
        <v>15599</v>
      </c>
      <c r="AJ1055" t="s">
        <v>15600</v>
      </c>
      <c r="AK1055" t="s">
        <v>59</v>
      </c>
      <c r="AL1055" t="s">
        <v>15607</v>
      </c>
      <c r="AM1055">
        <v>0.1</v>
      </c>
      <c r="AN1055">
        <v>0.35</v>
      </c>
      <c r="AO1055">
        <v>0.7</v>
      </c>
      <c r="AP1055">
        <v>1</v>
      </c>
    </row>
    <row r="1056" spans="1:200" ht="15.75" hidden="1">
      <c r="A1056" s="51" t="str">
        <f>B1056&amp;COUNTIF($B$3:B1056,B1056)</f>
        <v>41PDIP5</v>
      </c>
      <c r="B1056" t="s">
        <v>15562</v>
      </c>
      <c r="H1056" t="s">
        <v>15583</v>
      </c>
      <c r="I1056" t="s">
        <v>15587</v>
      </c>
      <c r="J1056" s="51"/>
      <c r="K1056" t="s">
        <v>15592</v>
      </c>
      <c r="L1056">
        <v>2</v>
      </c>
      <c r="N1056">
        <v>2</v>
      </c>
      <c r="P1056">
        <v>1</v>
      </c>
      <c r="R1056">
        <v>16</v>
      </c>
      <c r="S1056" s="51" t="s">
        <v>31</v>
      </c>
      <c r="T1056" s="68" t="str">
        <f t="shared" si="16"/>
        <v>16. Paz, justicia e instituciones sólidas</v>
      </c>
      <c r="AA1056" s="55" t="s">
        <v>15473</v>
      </c>
      <c r="AH1056" s="24">
        <v>2</v>
      </c>
      <c r="AI1056" t="s">
        <v>15601</v>
      </c>
      <c r="AJ1056" t="s">
        <v>15602</v>
      </c>
      <c r="AK1056" t="s">
        <v>15603</v>
      </c>
      <c r="AL1056" t="s">
        <v>15608</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15545</v>
      </c>
      <c r="C60" s="35" t="s">
        <v>15546</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15562</v>
      </c>
      <c r="C113" s="35" t="s">
        <v>15609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2021-12-15T01:27:24Z</cp:lastPrinted>
  <dcterms:created xsi:type="dcterms:W3CDTF">2021-02-11T20:09:15Z</dcterms:created>
  <dcterms:modified xsi:type="dcterms:W3CDTF">2022-06-28T16:52:52Z</dcterms:modified>
</cp:coreProperties>
</file>