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501A74B-E0DE-4770-B580-2EBEFDDA560E}"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1" hidden="1">Concentrado_PB!$B$3:$I$1038</definedName>
    <definedName name="_xlcn.WorksheetConnection_FM_URG_Trimestral.xlsxTabla11" hidden="1">UGR_cat[]</definedName>
    <definedName name="_xlnm.Print_Area" localSheetId="0">'IR PP'!$C$5:$AE$61</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<sst xmlns="http://schemas.openxmlformats.org/spreadsheetml/2006/main" count="64692" uniqueCount="16596">
  <si>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</si>
  <si>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</si>
  <si>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</si>
  <si>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</si>
  <si>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</si>
  <si>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</si>
  <si>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</si>
  <si>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</si>
  <si>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</si>
  <si>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</si>
  <si>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</si>
  <si>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</si>
  <si>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</si>
  <si>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</si>
  <si>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</si>
  <si>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</si>
  <si>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</si>
  <si>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</si>
  <si>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</si>
  <si>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</si>
  <si>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</si>
  <si>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</si>
  <si>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</si>
  <si>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</si>
  <si>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</si>
  <si>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</si>
  <si>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</si>
  <si>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</si>
  <si>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</si>
  <si>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</si>
  <si>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</si>
  <si>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</si>
  <si>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</si>
  <si>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</si>
  <si>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</si>
  <si>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</si>
  <si>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</si>
  <si>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</si>
  <si>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</si>
  <si>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</si>
  <si>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</si>
  <si>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</si>
  <si>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</si>
  <si>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</si>
  <si>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</si>
  <si>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</si>
  <si>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</si>
  <si>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</si>
  <si>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</si>
  <si>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</si>
  <si>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</si>
  <si>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</si>
  <si>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</si>
  <si>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</si>
  <si>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</si>
  <si>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</si>
  <si>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</si>
  <si>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</si>
  <si>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</si>
  <si>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</si>
  <si>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</si>
  <si>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</si>
  <si>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</si>
  <si>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</si>
  <si>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</si>
  <si>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</si>
  <si>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</si>
  <si>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</si>
  <si>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</si>
  <si>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</si>
  <si>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</si>
  <si>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</si>
  <si>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</si>
  <si>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</si>
  <si>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</si>
  <si>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</si>
  <si>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</si>
  <si>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</si>
  <si>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</si>
  <si>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</si>
  <si>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</si>
  <si>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</si>
  <si>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</si>
  <si>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</si>
  <si>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</si>
  <si>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</si>
  <si>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</si>
  <si>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</si>
  <si>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</si>
  <si>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</si>
  <si>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</si>
  <si>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</si>
  <si>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</si>
  <si>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</si>
  <si>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</si>
  <si>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</si>
  <si>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</si>
  <si>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</si>
  <si>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</si>
  <si>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</si>
  <si>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</si>
  <si>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</si>
  <si>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</si>
  <si>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</si>
  <si>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</si>
  <si>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</si>
  <si>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</si>
  <si>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</si>
  <si>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</si>
  <si>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</si>
  <si>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</si>
  <si>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</si>
  <si>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</si>
  <si>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</si>
  <si>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</si>
  <si>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</si>
  <si>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</si>
  <si>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</si>
  <si>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</si>
  <si>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</si>
  <si>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</si>
  <si>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</si>
  <si>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</si>
  <si>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</si>
  <si>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</si>
  <si>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</si>
  <si>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</si>
  <si>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</si>
  <si>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</si>
  <si>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</si>
  <si>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</si>
  <si>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</si>
  <si>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</si>
  <si>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</si>
  <si>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</si>
  <si>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</si>
  <si>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</si>
  <si>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</si>
  <si>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</si>
  <si>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</si>
  <si>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</si>
  <si>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</si>
  <si>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</si>
  <si>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</si>
  <si>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</si>
  <si>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</si>
  <si>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</si>
  <si>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</si>
  <si>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</si>
  <si>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</si>
  <si>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</si>
  <si>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</si>
  <si>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</si>
  <si>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</si>
  <si>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</si>
  <si>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</si>
  <si>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</si>
  <si>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</si>
  <si>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</si>
  <si>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</si>
  <si>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</si>
  <si>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</si>
  <si>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</si>
  <si>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</si>
  <si>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</si>
  <si>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</si>
  <si>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</si>
  <si>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</si>
  <si>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</si>
  <si>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</si>
  <si>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</si>
  <si>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</si>
  <si>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</si>
  <si>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</si>
  <si>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</si>
  <si>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</si>
  <si>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</si>
  <si>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</si>
  <si>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</si>
  <si>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</si>
  <si>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</si>
  <si>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</si>
  <si>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</si>
  <si>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</si>
  <si>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</si>
  <si>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</si>
  <si>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</si>
  <si>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</si>
  <si>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</si>
  <si>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</si>
  <si>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</si>
  <si>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</si>
  <si>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</si>
  <si>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</si>
  <si>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</si>
  <si>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</si>
  <si>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</si>
  <si>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</si>
  <si>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</si>
  <si>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</si>
  <si>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</si>
  <si>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</si>
  <si>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</si>
  <si>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</si>
  <si>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</si>
  <si>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</si>
  <si>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</si>
  <si>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</si>
  <si>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</si>
  <si>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</si>
  <si>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</si>
  <si>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</si>
  <si>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</si>
  <si>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</si>
  <si>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</si>
  <si>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</si>
  <si>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</si>
  <si>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</si>
  <si>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</si>
  <si>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</si>
  <si>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</si>
  <si>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</si>
  <si>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</si>
  <si>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</si>
  <si>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</si>
  <si>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</si>
  <si>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</si>
  <si>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</si>
  <si>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</si>
  <si>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</si>
  <si>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</si>
  <si>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</si>
  <si>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</si>
  <si>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</si>
  <si>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</si>
  <si>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</si>
  <si>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</si>
  <si>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</si>
  <si>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</si>
  <si>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</si>
  <si>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</si>
  <si>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</si>
  <si>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</si>
  <si>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</si>
  <si>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</si>
  <si>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</si>
  <si>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</si>
  <si>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</si>
  <si>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</si>
  <si>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</si>
  <si>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</si>
  <si>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</si>
  <si>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</si>
  <si>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</si>
  <si>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</si>
  <si>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</si>
  <si>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</si>
  <si>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</si>
  <si>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</si>
  <si>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</si>
  <si>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</si>
  <si>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</si>
  <si>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</si>
  <si>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</si>
  <si>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</si>
  <si>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</si>
  <si>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</si>
  <si>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</si>
  <si>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</si>
  <si>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</si>
  <si>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</si>
  <si>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</si>
  <si>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</si>
  <si>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</si>
  <si>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</si>
  <si>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</si>
  <si>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</si>
  <si>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</si>
  <si>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</si>
  <si>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</si>
  <si>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</si>
  <si>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</si>
  <si>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</si>
  <si>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</si>
  <si>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</si>
  <si>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</si>
  <si>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</si>
  <si>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</si>
  <si>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</si>
  <si>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</si>
  <si>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</si>
  <si>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</si>
  <si>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</si>
  <si>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</si>
  <si>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</si>
  <si>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</si>
  <si>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</si>
  <si>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</si>
  <si>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</si>
  <si>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</si>
  <si>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</si>
  <si>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</si>
  <si>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</si>
  <si>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</si>
  <si>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</si>
  <si>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</si>
  <si>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</si>
  <si>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</si>
  <si>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</si>
  <si>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</si>
  <si>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</si>
  <si>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</si>
  <si>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</si>
  <si>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</si>
  <si>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</si>
  <si>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</si>
  <si>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</si>
  <si>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</si>
  <si>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</si>
  <si>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</si>
  <si>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</si>
  <si>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</si>
  <si>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</si>
  <si>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</si>
  <si>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</si>
  <si>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</si>
  <si>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</si>
  <si>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</si>
  <si>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</si>
  <si>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</si>
  <si>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</si>
  <si>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</si>
  <si>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</si>
  <si>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</si>
  <si>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</si>
  <si>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</si>
  <si>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</si>
  <si>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</si>
  <si>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</si>
  <si>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</si>
  <si>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</si>
  <si>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</si>
  <si>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</si>
  <si>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</si>
  <si>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</si>
  <si>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</si>
  <si>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</si>
  <si>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</si>
  <si>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</si>
  <si>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</si>
  <si>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</si>
  <si>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</si>
  <si>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</si>
  <si>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</si>
  <si>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</si>
  <si>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</si>
  <si>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</si>
  <si>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</si>
  <si>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</si>
  <si>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</si>
  <si>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</si>
  <si>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</si>
  <si>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</si>
  <si>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</si>
  <si>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</si>
  <si>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</si>
  <si>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</si>
  <si>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</si>
  <si>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</si>
  <si>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</si>
  <si>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</si>
  <si>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</si>
  <si>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</si>
  <si>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</si>
  <si>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</si>
  <si>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</si>
  <si>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</si>
  <si>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</si>
  <si>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</si>
  <si>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</si>
  <si>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</si>
  <si>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</si>
  <si>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</si>
  <si>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</si>
  <si>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</si>
  <si>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</si>
  <si>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</si>
  <si>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</si>
  <si>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</si>
  <si>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</si>
  <si>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</si>
  <si>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</si>
  <si>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</si>
  <si>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</si>
  <si>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</si>
  <si>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</si>
  <si>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</si>
  <si>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</si>
  <si>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</si>
  <si>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</si>
  <si>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</si>
  <si>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</si>
  <si>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</si>
  <si>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</si>
  <si>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</si>
  <si>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</si>
  <si>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</si>
  <si>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</si>
  <si>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</si>
  <si>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</si>
  <si>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</si>
  <si>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</si>
  <si>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</si>
  <si>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</si>
  <si>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</si>
  <si>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</si>
  <si>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</si>
  <si>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</si>
  <si>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</si>
  <si>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</si>
  <si>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</si>
  <si>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</si>
  <si>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</si>
  <si>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</si>
  <si>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</si>
  <si>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</si>
  <si>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</si>
  <si>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</si>
  <si>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</si>
  <si>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</si>
  <si>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</si>
  <si>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</si>
  <si>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</si>
  <si>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</si>
  <si>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</si>
  <si>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</si>
  <si>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</si>
  <si>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</si>
  <si>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</si>
  <si>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</si>
  <si>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</si>
  <si>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</si>
  <si>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</si>
  <si>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</si>
  <si>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</si>
  <si>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</si>
  <si>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</si>
  <si>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</si>
  <si>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</si>
  <si>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</si>
  <si>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</si>
  <si>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</si>
  <si>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</si>
  <si>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</si>
  <si>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</si>
  <si>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</si>
  <si>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</si>
  <si>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</si>
  <si>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</si>
  <si>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</si>
  <si>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</si>
  <si>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</si>
  <si>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</si>
  <si>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</si>
  <si>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</si>
  <si>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</si>
  <si>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</si>
  <si>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</si>
  <si>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</si>
  <si>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</si>
  <si>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</si>
  <si>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</si>
  <si>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</si>
  <si>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</si>
  <si>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</si>
  <si>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</si>
  <si>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</si>
  <si>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</si>
  <si>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</si>
  <si>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</si>
  <si>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</si>
  <si>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</si>
  <si>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</si>
  <si>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</si>
  <si>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</si>
  <si>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</si>
  <si>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</si>
  <si>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</si>
  <si>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</si>
  <si>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</si>
  <si>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</si>
  <si>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</si>
  <si>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</si>
  <si>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</si>
  <si>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</si>
  <si>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</si>
  <si>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</si>
  <si>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</si>
  <si>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</si>
  <si>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</si>
  <si>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</si>
  <si>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</si>
  <si>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</si>
  <si>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</si>
  <si>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</si>
  <si>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</si>
  <si>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</si>
  <si>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</si>
  <si>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</si>
  <si>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</si>
  <si>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</si>
  <si>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</si>
  <si>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</si>
  <si>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</si>
  <si>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</si>
  <si>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</si>
  <si>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</si>
  <si>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</si>
  <si>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</si>
  <si>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</si>
  <si>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</si>
  <si>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</si>
  <si>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</si>
  <si>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</si>
  <si>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</si>
  <si>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</si>
  <si>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</si>
  <si>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</si>
  <si>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</si>
  <si>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</si>
  <si>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</si>
  <si>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</si>
  <si>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</si>
  <si>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</si>
  <si>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</si>
  <si>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</si>
  <si>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</si>
  <si>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</si>
  <si>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</si>
  <si>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</si>
  <si>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</si>
  <si>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</si>
  <si>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</si>
  <si>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</si>
  <si>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</si>
  <si>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</si>
  <si>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</si>
  <si>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</si>
  <si>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</si>
  <si>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</si>
  <si>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</si>
  <si>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</si>
  <si>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</si>
  <si>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</si>
  <si>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</si>
  <si>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</si>
  <si>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</si>
  <si>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</si>
  <si>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</si>
  <si>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</si>
  <si>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</si>
  <si>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</si>
  <si>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</si>
  <si>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</si>
  <si>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</si>
  <si>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</si>
  <si>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</si>
  <si>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</si>
  <si>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</si>
  <si>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</si>
  <si>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</si>
  <si>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</si>
  <si>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</si>
  <si>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</si>
  <si>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</si>
  <si>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</si>
  <si>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</si>
  <si>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</si>
  <si>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</si>
  <si>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</si>
  <si>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</si>
  <si>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</si>
  <si>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</si>
  <si>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</si>
  <si>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</si>
  <si>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</si>
  <si>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</si>
  <si>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</si>
  <si>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</si>
  <si>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</si>
  <si>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</si>
  <si>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</si>
  <si>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</si>
  <si>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</si>
  <si>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</si>
  <si>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</si>
  <si>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</si>
  <si>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</si>
  <si>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</si>
  <si>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</si>
  <si>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</si>
  <si>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</si>
  <si>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</si>
  <si>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</si>
  <si>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</si>
  <si>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</si>
  <si>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</si>
  <si>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</si>
  <si>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</si>
  <si>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</si>
  <si>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</si>
  <si>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</si>
  <si>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</si>
  <si>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</si>
  <si>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</si>
  <si>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</si>
  <si>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</si>
  <si>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</si>
  <si>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</si>
  <si>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</si>
  <si>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</si>
  <si>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</si>
  <si>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</si>
  <si>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</si>
  <si>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</si>
  <si>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</si>
  <si>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</si>
  <si>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</si>
  <si>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</si>
  <si>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</si>
  <si>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</si>
  <si>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</si>
  <si>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</si>
  <si>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</si>
  <si>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</si>
  <si>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</si>
  <si>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</si>
  <si>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</si>
  <si>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</si>
  <si>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</si>
  <si>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</si>
  <si>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</si>
  <si>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</si>
  <si>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</si>
  <si>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</si>
  <si>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</si>
  <si>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</si>
  <si>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</si>
  <si>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</si>
  <si>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</si>
  <si>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</si>
  <si>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</si>
  <si>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</si>
  <si>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</si>
  <si>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</si>
  <si>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</si>
  <si>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</si>
  <si>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</si>
  <si>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</si>
  <si>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</si>
  <si>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</si>
  <si>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</si>
  <si>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</si>
  <si>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</si>
  <si>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</si>
  <si>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</si>
  <si>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</si>
  <si>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</si>
  <si>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</si>
  <si>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</si>
  <si>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</si>
  <si>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</si>
  <si>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</si>
  <si>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</si>
  <si>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</si>
  <si>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</si>
  <si>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</si>
  <si>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</si>
  <si>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</si>
  <si>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</si>
  <si>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</si>
  <si>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</si>
  <si>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</si>
  <si>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</si>
  <si>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</si>
  <si>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</si>
  <si>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</si>
  <si>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</si>
  <si>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</si>
  <si>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</si>
  <si>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</si>
  <si>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</si>
  <si>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</si>
  <si>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</si>
  <si>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</si>
  <si>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</si>
  <si>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</si>
  <si>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</si>
  <si>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</si>
  <si>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</si>
  <si>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</si>
  <si>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</si>
  <si>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</si>
  <si>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</si>
  <si>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</si>
  <si>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</si>
  <si>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</si>
  <si>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</si>
  <si>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</si>
  <si>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</si>
  <si>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</si>
  <si>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</si>
  <si>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</si>
  <si>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</si>
  <si>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</si>
  <si>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</si>
  <si>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</si>
  <si>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</si>
  <si>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</si>
  <si>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</si>
  <si>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</si>
  <si>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</si>
  <si>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</si>
  <si>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</si>
  <si>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</si>
  <si>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</si>
  <si>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</si>
  <si>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</si>
  <si>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</si>
  <si>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</si>
  <si>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</si>
  <si>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</si>
  <si>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</si>
  <si>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</si>
  <si>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</si>
  <si>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</si>
  <si>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</si>
  <si>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</si>
  <si>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</si>
  <si>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</si>
  <si>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</si>
  <si>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</si>
  <si>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</si>
  <si>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</si>
  <si>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</si>
  <si>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</si>
  <si>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</si>
  <si>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</si>
  <si>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</si>
  <si>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</si>
  <si>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</si>
  <si>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</si>
  <si>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</si>
  <si>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</si>
  <si>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</si>
  <si>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</si>
  <si>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</si>
  <si>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</si>
  <si>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</si>
  <si>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</si>
  <si>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</si>
  <si>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</si>
  <si>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</si>
  <si>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</si>
  <si>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</si>
  <si>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</si>
  <si>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</si>
  <si>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</si>
  <si>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</si>
  <si>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</si>
  <si>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</si>
  <si>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</si>
  <si>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</si>
  <si>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</si>
  <si>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</si>
  <si>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</si>
  <si>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</si>
  <si>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</si>
  <si>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</si>
  <si>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</si>
  <si>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</si>
  <si>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</si>
  <si>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</si>
  <si>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</si>
  <si>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</si>
  <si>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</si>
  <si>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</si>
  <si>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</si>
  <si>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</si>
  <si>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</si>
  <si>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</si>
  <si>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</si>
  <si>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</si>
  <si>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</si>
  <si>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</si>
  <si>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</si>
  <si>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</si>
  <si>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</si>
  <si>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</si>
  <si>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</si>
  <si>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</si>
  <si>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</si>
  <si>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</si>
  <si>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</si>
  <si>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</si>
  <si>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</si>
  <si>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</si>
  <si>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</si>
  <si>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</si>
  <si>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</si>
  <si>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</si>
  <si>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</si>
  <si>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</si>
  <si>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</si>
  <si>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</si>
  <si>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</si>
  <si>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</si>
  <si>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</si>
  <si>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</si>
  <si>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</si>
  <si>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</si>
  <si>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</si>
  <si>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</si>
  <si>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</si>
  <si>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</si>
  <si>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</si>
  <si>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</si>
  <si>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</si>
  <si>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</si>
  <si>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</si>
  <si>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</si>
  <si>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</si>
  <si>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</si>
  <si>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</si>
  <si>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</si>
  <si>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</si>
  <si>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</si>
  <si>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</si>
  <si>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</si>
  <si>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</si>
  <si>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</si>
  <si>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</si>
  <si>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</si>
  <si>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</si>
  <si>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</si>
  <si>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</si>
  <si>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</si>
  <si>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</si>
  <si>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</si>
  <si>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</si>
  <si>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</si>
  <si>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</si>
  <si>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</si>
  <si>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</si>
  <si>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</si>
  <si>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</si>
  <si>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</si>
  <si>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</si>
  <si>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</si>
  <si>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</si>
  <si>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</si>
  <si>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</si>
  <si>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</si>
  <si>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</si>
  <si>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</si>
  <si>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</si>
  <si>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</si>
  <si>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</si>
  <si>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</si>
  <si>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</si>
  <si>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</si>
  <si>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</si>
  <si>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</si>
  <si>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</si>
  <si>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</si>
  <si>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</si>
  <si>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</si>
  <si>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</si>
  <si>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</si>
  <si>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</si>
  <si>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</si>
  <si>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</si>
  <si>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</si>
  <si>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</si>
  <si>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</si>
  <si>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</si>
  <si>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</si>
  <si>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</si>
  <si>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</si>
  <si>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</si>
  <si>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</si>
  <si>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</si>
  <si>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</si>
  <si>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</si>
  <si>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</si>
  <si>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</si>
  <si>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</si>
  <si>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</si>
  <si>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</si>
  <si>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</si>
  <si>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</si>
  <si>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</si>
  <si>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</si>
  <si>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</si>
  <si>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</si>
  <si>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</si>
  <si>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</si>
  <si>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</si>
  <si>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</si>
  <si>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</si>
  <si>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</si>
  <si>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</si>
  <si>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</si>
  <si>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</si>
  <si>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</si>
  <si>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</si>
  <si>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</si>
  <si>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</si>
  <si>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</si>
  <si>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</si>
  <si>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</si>
  <si>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</si>
  <si>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</si>
  <si>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</si>
  <si>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</si>
  <si>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</si>
  <si>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</si>
  <si>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</si>
  <si>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</si>
  <si>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</si>
  <si>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</si>
  <si>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</si>
  <si>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</si>
  <si>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</si>
  <si>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</si>
  <si>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</si>
  <si>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</si>
  <si>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</si>
  <si>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</si>
  <si>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</si>
  <si>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</si>
  <si>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</si>
  <si>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</si>
  <si>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</si>
  <si>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</si>
  <si>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</si>
  <si>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</si>
  <si>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</si>
  <si>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</si>
  <si>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</si>
  <si>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</si>
  <si>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</si>
  <si>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</si>
  <si>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</si>
  <si>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</si>
  <si>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</si>
  <si>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</si>
  <si>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</si>
  <si>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</si>
  <si>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</si>
  <si>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</si>
  <si>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</si>
  <si>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</si>
  <si>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</si>
  <si>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</si>
  <si>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</si>
  <si>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</si>
  <si>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</si>
  <si>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</si>
  <si>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</si>
  <si>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</si>
  <si>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</si>
  <si>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</si>
  <si>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</si>
  <si>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</si>
  <si>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</si>
  <si>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</si>
  <si>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</si>
  <si>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</si>
  <si>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</si>
  <si>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</si>
  <si>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</si>
  <si>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</si>
  <si>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</si>
  <si>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</si>
  <si>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</si>
  <si>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</si>
  <si>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</si>
  <si>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</si>
  <si>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</si>
  <si>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</si>
  <si>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</si>
  <si>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</si>
  <si>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</si>
  <si>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</si>
  <si>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</si>
  <si>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</si>
  <si>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</si>
  <si>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</si>
  <si>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</si>
  <si>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</si>
  <si>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</si>
  <si>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</si>
  <si>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</si>
  <si>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</si>
  <si>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</si>
  <si>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</si>
  <si>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</si>
  <si>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</si>
  <si>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</si>
  <si>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</si>
  <si>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</si>
  <si>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</si>
  <si>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</si>
  <si>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</si>
  <si>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</si>
  <si>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</si>
  <si>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</si>
  <si>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</si>
  <si>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</si>
  <si>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</si>
  <si>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</si>
  <si>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</si>
  <si>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</si>
  <si>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</si>
  <si>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</si>
  <si>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</si>
  <si>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</si>
  <si>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</si>
  <si>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</si>
  <si>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</si>
  <si>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</si>
  <si>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</si>
  <si>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</si>
  <si>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</si>
  <si>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</si>
  <si>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</si>
  <si>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</si>
  <si>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</si>
  <si>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</si>
  <si>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</si>
  <si>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</si>
  <si>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</si>
  <si>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</si>
  <si>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</si>
  <si>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</si>
  <si>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</si>
  <si>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</si>
  <si>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</si>
  <si>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</si>
  <si>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</si>
  <si>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</si>
  <si>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</si>
  <si>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</si>
  <si>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</si>
  <si>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</si>
  <si>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</si>
  <si>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</si>
  <si>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</si>
  <si>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</si>
  <si>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</si>
  <si>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</si>
  <si>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</si>
  <si>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</si>
  <si>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</si>
  <si>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</si>
  <si>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</si>
  <si>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</si>
  <si>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</si>
  <si>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</si>
  <si>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</si>
  <si>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</si>
  <si>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</si>
  <si>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</si>
  <si>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</si>
  <si>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</si>
  <si>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</si>
  <si>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</si>
  <si>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</si>
  <si>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</si>
  <si>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</si>
  <si>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</si>
  <si>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</si>
  <si>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</si>
  <si>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</si>
  <si>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</si>
  <si>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</si>
  <si>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</si>
  <si>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</si>
  <si>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</si>
  <si>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</si>
  <si>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</si>
  <si>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</si>
  <si>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</si>
  <si>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</si>
  <si>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</si>
  <si>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</si>
  <si>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</si>
  <si>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</si>
  <si>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</si>
  <si>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</si>
  <si>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</si>
  <si>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</si>
  <si>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</si>
  <si>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</si>
  <si>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</si>
  <si>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</si>
  <si>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</si>
  <si>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</si>
  <si>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</si>
  <si>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</si>
  <si>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</si>
  <si>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</si>
  <si>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</si>
  <si>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</si>
  <si>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</si>
  <si>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</si>
  <si>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</si>
  <si>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</si>
  <si>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</si>
  <si>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</si>
  <si>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</si>
  <si>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</si>
  <si>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</si>
  <si>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</si>
  <si>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</si>
  <si>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</si>
  <si>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</si>
  <si>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</si>
  <si>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</si>
  <si>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</si>
  <si>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</si>
  <si>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</si>
  <si>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</si>
  <si>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</si>
  <si>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</si>
  <si>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</si>
  <si>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</si>
  <si>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</si>
  <si>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</si>
  <si>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</si>
  <si>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</si>
  <si>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</si>
  <si>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</si>
  <si>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</si>
  <si>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</si>
  <si>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</si>
  <si>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</si>
  <si>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</si>
  <si>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</si>
  <si>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</si>
  <si>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</si>
  <si>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</si>
  <si>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</si>
  <si>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</si>
  <si>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</si>
  <si>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</si>
  <si>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</si>
  <si>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</si>
  <si>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</si>
  <si>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</si>
  <si>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</si>
  <si>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</si>
  <si>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</si>
  <si>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</si>
  <si>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</si>
  <si>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</si>
  <si>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</si>
  <si>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</si>
  <si>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</si>
  <si>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</si>
  <si>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</si>
  <si>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</si>
  <si>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</si>
  <si>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</si>
  <si>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</si>
  <si>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</si>
  <si>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</si>
  <si>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</si>
  <si>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</si>
  <si>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</si>
  <si>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</si>
  <si>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</si>
  <si>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</si>
  <si>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</si>
  <si>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</si>
  <si>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</si>
  <si>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</si>
  <si>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</si>
  <si>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</si>
  <si>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</si>
  <si>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</si>
  <si>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</si>
  <si>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</si>
  <si>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</si>
  <si>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</si>
  <si>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</si>
  <si>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</si>
  <si>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</si>
  <si>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</si>
  <si>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</si>
  <si>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</si>
  <si>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</si>
  <si>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</si>
  <si>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</si>
  <si>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</si>
  <si>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</si>
  <si>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</si>
  <si>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</si>
  <si>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</si>
  <si>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</si>
  <si>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</si>
  <si>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</si>
  <si>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</si>
  <si>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</si>
  <si>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</si>
  <si>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</si>
  <si>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</si>
  <si>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</si>
  <si>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</si>
  <si>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</si>
  <si>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</si>
  <si>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</si>
  <si>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</si>
  <si>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</si>
  <si>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</si>
  <si>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</si>
  <si>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</si>
  <si>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</si>
  <si>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</si>
  <si>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</si>
  <si>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</si>
  <si>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</si>
  <si>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</si>
  <si>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</si>
  <si>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</si>
  <si>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</si>
  <si>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</si>
  <si>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</si>
  <si>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</si>
  <si>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</si>
  <si>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</si>
  <si>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</si>
  <si>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</si>
  <si>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</si>
  <si>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</si>
  <si>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</si>
  <si>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</si>
  <si>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</si>
  <si>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</si>
  <si>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</si>
  <si>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</si>
  <si>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</si>
  <si>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</si>
  <si>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</si>
  <si>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</si>
  <si>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</si>
  <si>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</si>
  <si>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</si>
  <si>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</si>
  <si>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</si>
  <si>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</si>
  <si>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</si>
  <si>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</si>
  <si>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</si>
  <si>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</si>
  <si>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</si>
  <si>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</si>
  <si>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</si>
  <si>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</si>
  <si>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</si>
  <si>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</si>
  <si>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</si>
  <si>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</si>
  <si>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</si>
  <si>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</si>
  <si>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</si>
  <si>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</si>
  <si>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</si>
  <si>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</si>
  <si>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</si>
  <si>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</si>
  <si>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</si>
  <si>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</si>
  <si>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</si>
  <si>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</si>
  <si>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</si>
  <si>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</si>
  <si>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</si>
  <si>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</si>
  <si>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</si>
  <si>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</si>
  <si>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</si>
  <si>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</si>
  <si>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</si>
  <si>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</si>
  <si>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</si>
  <si>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</si>
  <si>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</si>
  <si>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</si>
  <si>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</si>
  <si>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</si>
  <si>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</si>
  <si>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</si>
  <si>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</si>
  <si>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</si>
  <si>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</si>
  <si>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</si>
  <si>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</si>
  <si>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</si>
  <si>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</si>
  <si>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</si>
  <si>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</si>
  <si>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</si>
  <si>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</si>
  <si>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</si>
  <si>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</si>
  <si>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</si>
  <si>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</si>
  <si>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</si>
  <si>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</si>
  <si>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</si>
  <si>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</si>
  <si>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</si>
  <si>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</si>
  <si>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</si>
  <si>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</si>
  <si>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</si>
  <si>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</si>
  <si>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</si>
  <si>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</si>
  <si>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</si>
  <si>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</si>
  <si>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</si>
  <si>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</si>
  <si>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</si>
  <si>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</si>
  <si>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</si>
  <si>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</si>
  <si>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</si>
  <si>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</si>
  <si>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</si>
  <si>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</si>
  <si>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</si>
  <si>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</si>
  <si>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</si>
  <si>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</si>
  <si>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</si>
  <si>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</si>
  <si>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</si>
  <si>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</si>
  <si>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</si>
  <si>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</si>
  <si>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</si>
  <si>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</si>
  <si>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</si>
  <si>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</si>
  <si>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</si>
  <si>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</si>
  <si>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</si>
  <si>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</si>
  <si>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</si>
  <si>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</si>
  <si>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</si>
  <si>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</si>
  <si>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</si>
  <si>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</si>
  <si>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</si>
  <si>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</si>
  <si>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</si>
  <si>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</si>
  <si>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</si>
  <si>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</si>
  <si>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</si>
  <si>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</si>
  <si>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</si>
  <si>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</si>
  <si>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</si>
  <si>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</si>
  <si>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</si>
  <si>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</si>
  <si>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</si>
  <si>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</si>
  <si>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</si>
  <si>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</si>
  <si>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</si>
  <si>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</si>
  <si>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</si>
  <si>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</si>
  <si>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</si>
  <si>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</si>
  <si>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</si>
  <si>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</si>
  <si>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</si>
  <si>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</si>
  <si>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</si>
  <si>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</si>
  <si>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</si>
  <si>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</si>
  <si>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</si>
  <si>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</si>
  <si>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</si>
  <si>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</si>
  <si>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</si>
  <si>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</si>
  <si>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</si>
  <si>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</si>
  <si>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</si>
  <si>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</si>
  <si>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</si>
  <si>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</si>
  <si>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</si>
  <si>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</si>
  <si>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</si>
  <si>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</si>
  <si>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</si>
  <si>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</si>
  <si>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</si>
  <si>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</si>
  <si>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</si>
  <si>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</si>
  <si>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</si>
  <si>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</si>
  <si>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</si>
  <si>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</si>
  <si>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</si>
  <si>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</si>
  <si>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</si>
  <si>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</si>
  <si>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</si>
  <si>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</si>
  <si>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</si>
  <si>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</si>
  <si>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</si>
  <si>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</si>
  <si>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</si>
  <si>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</si>
  <si>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</si>
  <si>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</si>
  <si>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</si>
  <si>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</si>
  <si>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</si>
  <si>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</si>
  <si>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</si>
  <si>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</si>
  <si>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</si>
  <si>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</si>
  <si>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</si>
  <si>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</si>
  <si>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</si>
  <si>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</si>
  <si>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</si>
  <si>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</si>
  <si>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</si>
  <si>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</si>
  <si>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</si>
  <si>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</si>
  <si>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</si>
  <si>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</si>
  <si>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</si>
  <si>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</si>
  <si>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</si>
  <si>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</si>
  <si>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</si>
  <si>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</si>
  <si>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</si>
  <si>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</si>
  <si>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</si>
  <si>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</si>
  <si>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</si>
  <si>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</si>
  <si>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</si>
  <si>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</si>
  <si>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</si>
  <si>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</si>
  <si>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</si>
  <si>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</si>
  <si>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</si>
  <si>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</si>
  <si>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</si>
  <si>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</si>
  <si>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</si>
  <si>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</si>
  <si>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</si>
  <si>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</si>
  <si>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</si>
  <si>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</si>
  <si>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</si>
  <si>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</si>
  <si>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</si>
  <si>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</si>
  <si>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</si>
  <si>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</si>
  <si>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</si>
  <si>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</si>
  <si>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</si>
  <si>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</si>
  <si>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</si>
  <si>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</si>
  <si>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</si>
  <si>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</si>
  <si>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</si>
  <si>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</si>
  <si>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</si>
  <si>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</si>
  <si>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</si>
  <si>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</si>
  <si>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</si>
  <si>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</si>
  <si>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</si>
  <si>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</si>
  <si>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</si>
  <si>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</si>
  <si>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</si>
  <si>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</si>
  <si>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</si>
  <si>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</si>
  <si>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</si>
  <si>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</si>
  <si>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</si>
  <si>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</si>
  <si>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</si>
  <si>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</si>
  <si>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</si>
  <si>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</si>
  <si>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</si>
  <si>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</si>
  <si>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</si>
  <si>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</si>
  <si>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</si>
  <si>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</si>
  <si>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</si>
  <si>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</si>
  <si>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</si>
  <si>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</si>
  <si>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</si>
  <si>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</si>
  <si>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</si>
  <si>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</si>
  <si>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</si>
  <si>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</si>
  <si>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</si>
  <si>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</si>
  <si>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</si>
  <si>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</si>
  <si>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</si>
  <si>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</si>
  <si>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</si>
  <si>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</si>
  <si>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</si>
  <si>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</si>
  <si>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</si>
  <si>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</si>
  <si>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</si>
  <si>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</si>
  <si>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</si>
  <si>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</si>
  <si>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</si>
  <si>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</si>
  <si>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</si>
  <si>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</si>
  <si>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</si>
  <si>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</si>
  <si>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</si>
  <si>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</si>
  <si>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</si>
  <si>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</si>
  <si>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</si>
  <si>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</si>
  <si>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</si>
  <si>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</si>
  <si>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</si>
  <si>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</si>
  <si>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</si>
  <si>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</si>
  <si>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</si>
  <si>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</si>
  <si>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</si>
  <si>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</si>
  <si>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</si>
  <si>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</si>
  <si>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</si>
  <si>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</si>
  <si>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</si>
  <si>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</si>
  <si>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</si>
  <si>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</si>
  <si>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</si>
  <si>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</si>
  <si>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</si>
  <si>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</si>
  <si>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</si>
  <si>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</si>
  <si>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</si>
  <si>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</si>
  <si>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</si>
  <si>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</si>
  <si>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</si>
  <si>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</si>
  <si>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</si>
  <si>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</si>
  <si>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</si>
  <si>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</si>
  <si>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</si>
  <si>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</si>
  <si>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</si>
  <si>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</si>
  <si>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</si>
  <si>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</si>
  <si>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</si>
  <si>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</si>
  <si>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</si>
  <si>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</si>
  <si>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</si>
  <si>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</si>
  <si>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</si>
  <si>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</si>
  <si>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</si>
  <si>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</si>
  <si>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</si>
  <si>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</si>
  <si>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</si>
  <si>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</si>
  <si>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</si>
  <si>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</si>
  <si>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</si>
  <si>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</si>
  <si>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</si>
  <si>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</si>
  <si>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</si>
  <si>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</si>
  <si>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</si>
  <si>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</si>
  <si>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</si>
  <si>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</si>
  <si>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</si>
  <si>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</si>
  <si>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</si>
  <si>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</si>
  <si>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</si>
  <si>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</si>
  <si>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</si>
  <si>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</si>
  <si>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</si>
  <si>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</si>
  <si>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</si>
  <si>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</si>
  <si>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</si>
  <si>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</si>
  <si>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</si>
  <si>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</si>
  <si>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</si>
  <si>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</si>
  <si>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</si>
  <si>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</si>
  <si>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</si>
  <si>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</si>
  <si>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</si>
  <si>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</si>
  <si>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</si>
  <si>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</si>
  <si>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</si>
  <si>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</si>
  <si>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</si>
  <si>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</si>
  <si>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</si>
  <si>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</si>
  <si>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</si>
  <si>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</si>
  <si>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</si>
  <si>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</si>
  <si>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</si>
  <si>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</si>
  <si>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</si>
  <si>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</si>
  <si>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</si>
  <si>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</si>
  <si>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</si>
  <si>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</si>
  <si>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</si>
  <si>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</si>
  <si>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</si>
  <si>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</si>
  <si>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</si>
  <si>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</si>
  <si>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</si>
  <si>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</si>
  <si>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</si>
  <si>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</si>
  <si>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</si>
  <si>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</si>
  <si>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</si>
  <si>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</si>
  <si>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</si>
  <si>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</si>
  <si>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</si>
  <si>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</si>
  <si>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</si>
  <si>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</si>
  <si>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</si>
  <si>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</si>
  <si>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</si>
  <si>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</si>
  <si>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</si>
  <si>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</si>
  <si>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</si>
  <si>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</si>
  <si>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</si>
  <si>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</si>
  <si>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</si>
  <si>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</si>
  <si>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</si>
  <si>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</si>
  <si>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</si>
  <si>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</si>
  <si>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</si>
  <si>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</si>
  <si>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</si>
  <si>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</si>
  <si>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</si>
  <si>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</si>
  <si>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</si>
  <si>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</si>
  <si>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</si>
  <si>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</si>
  <si>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</si>
  <si>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</si>
  <si>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</si>
  <si>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</si>
  <si>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</si>
  <si>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</si>
  <si>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</si>
  <si>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</si>
  <si>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</si>
  <si>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</si>
  <si>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</si>
  <si>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</si>
  <si>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</si>
  <si>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</si>
  <si>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</si>
  <si>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</si>
  <si>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</si>
  <si>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</si>
  <si>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</si>
  <si>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</si>
  <si>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</si>
  <si>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</si>
  <si>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</si>
  <si>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</si>
  <si>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</si>
  <si>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</si>
  <si>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</si>
  <si>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</si>
  <si>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</si>
  <si>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</si>
  <si>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</si>
  <si>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</si>
  <si>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</si>
  <si>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</si>
  <si>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</si>
  <si>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</si>
  <si>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</si>
  <si>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</si>
  <si>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</si>
  <si>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</si>
  <si>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</si>
  <si>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</si>
  <si>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</si>
  <si>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</si>
  <si>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</si>
  <si>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</si>
  <si>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</si>
  <si>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</si>
  <si>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</si>
  <si>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</si>
  <si>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</si>
  <si>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</si>
  <si>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</si>
  <si>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</si>
  <si>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</si>
  <si>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</si>
  <si>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</si>
  <si>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</si>
  <si>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</si>
  <si>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</si>
  <si>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</si>
  <si>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</si>
  <si>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</si>
  <si>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</si>
  <si>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</si>
  <si>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</si>
  <si>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</si>
  <si>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</si>
  <si>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</si>
  <si>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</si>
  <si>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</si>
  <si>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</si>
  <si>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</si>
  <si>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</si>
  <si>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</si>
  <si>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</si>
  <si>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</si>
  <si>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</si>
  <si>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</si>
  <si>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</si>
  <si>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</si>
  <si>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</si>
  <si>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</si>
  <si>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</si>
  <si>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</si>
  <si>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</si>
  <si>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</si>
  <si>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</si>
  <si>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</si>
  <si>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</si>
  <si>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</si>
  <si>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</si>
  <si>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</si>
  <si>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</si>
  <si>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</si>
  <si>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</si>
  <si>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</si>
  <si>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</si>
  <si>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</si>
  <si>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</si>
  <si>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</si>
  <si>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</si>
  <si>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</si>
  <si>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</si>
  <si>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</si>
  <si>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</si>
  <si>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</si>
  <si>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</si>
  <si>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</si>
  <si>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</si>
  <si>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</si>
  <si>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</si>
  <si>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</si>
  <si>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</si>
  <si>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</si>
  <si>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</si>
  <si>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</si>
  <si>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</si>
  <si>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</si>
  <si>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</si>
  <si>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</si>
  <si>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</si>
  <si>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</si>
  <si>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</si>
  <si>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</si>
  <si>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</si>
  <si>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</si>
  <si>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</si>
  <si>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</si>
  <si>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</si>
  <si>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</si>
  <si>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</si>
  <si>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</si>
  <si>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</si>
  <si>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</si>
  <si>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</si>
  <si>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</si>
  <si>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</si>
  <si>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</si>
  <si>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</si>
  <si>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</si>
  <si>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</si>
  <si>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</si>
  <si>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</si>
  <si>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</si>
  <si>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</si>
  <si>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</si>
  <si>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</si>
  <si>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</si>
  <si>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</si>
  <si>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</si>
  <si>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</si>
  <si>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</si>
  <si>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</si>
  <si>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</si>
  <si>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</si>
  <si>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</si>
  <si>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</si>
  <si>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</si>
  <si>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</si>
  <si>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</si>
  <si>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</si>
  <si>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</si>
  <si>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</si>
  <si>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</si>
  <si>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</si>
  <si>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</si>
  <si>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</si>
  <si>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</si>
  <si>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</si>
  <si>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</si>
  <si>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</si>
  <si>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</si>
  <si>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</si>
  <si>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</si>
  <si>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</si>
  <si>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</si>
  <si>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</si>
  <si>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</si>
  <si>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</si>
  <si>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</si>
  <si>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</si>
  <si>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</si>
  <si>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</si>
  <si>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</si>
  <si>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</si>
  <si>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</si>
  <si>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</si>
  <si>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</si>
  <si>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</si>
  <si>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</si>
  <si>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</si>
  <si>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</si>
  <si>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</si>
  <si>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</si>
  <si>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</si>
  <si>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</si>
  <si>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</si>
  <si>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</si>
  <si>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</si>
  <si>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</si>
  <si>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</si>
  <si>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</si>
  <si>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</si>
  <si>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</si>
  <si>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</si>
  <si>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</si>
  <si>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</si>
  <si>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</si>
  <si>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</si>
  <si>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</si>
  <si>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</si>
  <si>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</si>
  <si>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</si>
  <si>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</si>
  <si>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</si>
  <si>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</si>
  <si>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</si>
  <si>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</si>
  <si>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</si>
  <si>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</si>
  <si>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</si>
  <si>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</si>
  <si>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</si>
  <si>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</si>
  <si>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</si>
  <si>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</si>
  <si>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</si>
  <si>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</si>
  <si>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</si>
  <si>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</si>
  <si>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</si>
  <si>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</si>
  <si>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</si>
  <si>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</si>
  <si>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</si>
  <si>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</si>
  <si>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</si>
  <si>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</si>
  <si>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</si>
  <si>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</si>
  <si>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</si>
  <si>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</si>
  <si>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</si>
  <si>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</si>
  <si>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</si>
  <si>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</si>
  <si>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</si>
  <si>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</si>
  <si>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</si>
  <si>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</si>
  <si>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</si>
  <si>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</si>
  <si>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</si>
  <si>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</si>
  <si>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</si>
  <si>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</si>
  <si>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</si>
  <si>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</si>
  <si>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</si>
  <si>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</si>
  <si>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</si>
  <si>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</si>
  <si>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</si>
  <si>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</si>
  <si>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</si>
  <si>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</si>
  <si>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</si>
  <si>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</si>
  <si>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</si>
  <si>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</si>
  <si>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</si>
  <si>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</si>
  <si>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</si>
  <si>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</si>
  <si>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</si>
  <si>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</si>
  <si>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</si>
  <si>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</si>
  <si>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</si>
  <si>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</si>
  <si>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</si>
  <si>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</si>
  <si>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</si>
  <si>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</si>
  <si>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</si>
  <si>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</si>
  <si>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</si>
  <si>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</si>
  <si>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</si>
  <si>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</si>
  <si>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</si>
  <si>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</si>
  <si>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</si>
  <si>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</si>
  <si>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</si>
  <si>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</si>
  <si>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</si>
  <si>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</si>
  <si>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</si>
  <si>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</si>
  <si>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</si>
  <si>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</si>
  <si>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</si>
  <si>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</si>
  <si>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</si>
  <si>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</si>
  <si>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</si>
  <si>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</si>
  <si>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</si>
  <si>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</si>
  <si>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</si>
  <si>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</si>
  <si>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</si>
  <si>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</si>
  <si>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</si>
  <si>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</si>
  <si>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</si>
  <si>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</si>
  <si>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</si>
  <si>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</si>
  <si>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</si>
  <si>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</si>
  <si>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</si>
  <si>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</si>
  <si>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</si>
  <si>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</si>
  <si>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</si>
  <si>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</si>
  <si>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</si>
  <si>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</si>
  <si>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</si>
  <si>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</si>
  <si>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</si>
  <si>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</si>
  <si>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</si>
  <si>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</si>
  <si>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</si>
  <si>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</si>
  <si>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</si>
  <si>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</si>
  <si>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</si>
  <si>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</si>
  <si>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</si>
  <si>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</si>
  <si>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</si>
  <si>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</si>
  <si>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</si>
  <si>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</si>
  <si>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</si>
  <si>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</si>
  <si>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</si>
  <si>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</si>
  <si>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</si>
  <si>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</si>
  <si>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</si>
  <si>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</si>
  <si>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</si>
  <si>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</si>
  <si>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</si>
  <si>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</si>
  <si>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</si>
  <si>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</si>
  <si>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</si>
  <si>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</si>
  <si>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</si>
  <si>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</si>
  <si>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</si>
  <si>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</si>
  <si>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</si>
  <si>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</si>
  <si>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</si>
  <si>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</si>
  <si>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</si>
  <si>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</si>
  <si>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</si>
  <si>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</si>
  <si>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</si>
  <si>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</si>
  <si>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</si>
  <si>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</si>
  <si>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</si>
  <si>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</si>
  <si>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</si>
  <si>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</si>
  <si>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</si>
  <si>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</si>
  <si>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</si>
  <si>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</si>
  <si>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</si>
  <si>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</si>
  <si>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</si>
  <si>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</si>
  <si>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</si>
  <si>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</si>
  <si>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</si>
  <si>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</si>
  <si>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</si>
  <si>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</si>
  <si>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</si>
  <si>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</si>
  <si>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</si>
  <si>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</si>
  <si>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</si>
  <si>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</si>
  <si>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</si>
  <si>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</si>
  <si>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</si>
  <si>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</si>
  <si>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</si>
  <si>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</si>
  <si>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</si>
  <si>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</si>
  <si>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</si>
  <si>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</si>
  <si>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</si>
  <si>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</si>
  <si>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</si>
  <si>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</si>
  <si>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</si>
  <si>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</si>
  <si>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</si>
  <si>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</si>
  <si>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</si>
  <si>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</si>
  <si>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</si>
  <si>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</si>
  <si>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</si>
  <si>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</si>
  <si>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</si>
  <si>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</si>
  <si>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</si>
  <si>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</si>
  <si>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</si>
  <si>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</si>
  <si>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</si>
  <si>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</si>
  <si>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</si>
  <si>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</si>
  <si>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</si>
  <si>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</si>
  <si>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</si>
  <si>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</si>
  <si>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</si>
  <si>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</si>
  <si>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</si>
  <si>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</si>
  <si>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</si>
  <si>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</si>
  <si>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</si>
  <si>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</si>
  <si>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</si>
  <si>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</si>
  <si>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</si>
  <si>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</si>
  <si>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</si>
  <si>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</si>
  <si>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</si>
  <si>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</si>
  <si>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</si>
  <si>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</si>
  <si>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</si>
  <si>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</si>
  <si>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</si>
  <si>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</si>
  <si>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</si>
  <si>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</si>
  <si>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</si>
  <si>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</si>
  <si>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</si>
  <si>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</si>
  <si>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</si>
  <si>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</si>
  <si>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</si>
  <si>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</si>
  <si>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</si>
  <si>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</si>
  <si>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</si>
  <si>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</si>
  <si>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</si>
  <si>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</si>
  <si>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</si>
  <si>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</si>
  <si>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</si>
  <si>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</si>
  <si>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</si>
  <si>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</si>
  <si>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</si>
  <si>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</si>
  <si>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</si>
  <si>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</si>
  <si>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</si>
  <si>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</si>
  <si>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</si>
  <si>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</si>
  <si>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</si>
  <si>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</si>
  <si>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</si>
  <si>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</si>
  <si>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</si>
  <si>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</si>
  <si>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</si>
  <si>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</si>
  <si>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</si>
  <si>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</si>
  <si>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</si>
  <si>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</si>
  <si>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</si>
  <si>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</si>
  <si>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</si>
  <si>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</si>
  <si>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</si>
  <si>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</si>
  <si>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</si>
  <si>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</si>
  <si>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</si>
  <si>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</si>
  <si>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</si>
  <si>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</si>
  <si>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</si>
  <si>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</si>
  <si>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</si>
  <si>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</si>
  <si>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</si>
  <si>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</si>
  <si>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</si>
  <si>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</si>
  <si>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</si>
  <si>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</si>
  <si>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</si>
  <si>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</si>
  <si>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</si>
  <si>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</si>
  <si>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</si>
  <si>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</si>
  <si>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</si>
  <si>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</si>
  <si>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</si>
  <si>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</si>
  <si>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</si>
  <si>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</si>
  <si>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</si>
  <si>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</si>
  <si>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</si>
  <si>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</si>
  <si>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</si>
  <si>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</si>
  <si>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</si>
  <si>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</si>
  <si>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</si>
  <si>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</si>
  <si>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</si>
  <si>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</si>
  <si>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</si>
  <si>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</si>
  <si>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</si>
  <si>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</si>
  <si>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</si>
  <si>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</si>
  <si>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</si>
  <si>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</si>
  <si>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</si>
  <si>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</si>
  <si>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</si>
  <si>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</si>
  <si>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</si>
  <si>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</si>
  <si>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</si>
  <si>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</si>
  <si>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</si>
  <si>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</si>
  <si>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</si>
  <si>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</si>
  <si>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</si>
  <si>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</si>
  <si>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</si>
  <si>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</si>
  <si>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</si>
  <si>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</si>
  <si>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</si>
  <si>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</si>
  <si>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</si>
  <si>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</si>
  <si>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</si>
  <si>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</si>
  <si>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</si>
  <si>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</si>
  <si>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</si>
  <si>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</si>
  <si>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</si>
  <si>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</si>
  <si>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</si>
  <si>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</si>
  <si>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</si>
  <si>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</si>
  <si>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</si>
  <si>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</si>
  <si>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</si>
  <si>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</si>
  <si>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</si>
  <si>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</si>
  <si>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</si>
  <si>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</si>
  <si>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</si>
  <si>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</si>
  <si>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</si>
  <si>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</si>
  <si>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</si>
  <si>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</si>
  <si>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</si>
  <si>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</si>
  <si>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</si>
  <si>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</si>
  <si>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</si>
  <si>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</si>
  <si>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</si>
  <si>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</si>
  <si>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</si>
  <si>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</si>
  <si>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</si>
  <si>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</si>
  <si>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</si>
  <si>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</si>
  <si>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</si>
  <si>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</si>
  <si>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</si>
  <si>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</si>
  <si>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</si>
  <si>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</si>
  <si>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</si>
  <si>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</si>
  <si>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</si>
  <si>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</si>
  <si>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</si>
  <si>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</si>
  <si>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</si>
  <si>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</si>
  <si>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</si>
  <si>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</si>
  <si>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</si>
  <si>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</si>
  <si>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</si>
  <si>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</si>
  <si>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</si>
  <si>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</si>
  <si>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</si>
  <si>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</si>
  <si>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</si>
  <si>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</si>
  <si>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</si>
  <si>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</si>
  <si>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</si>
  <si>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</si>
  <si>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</si>
  <si>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</si>
  <si>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</si>
  <si>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</si>
  <si>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</si>
  <si>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</si>
  <si>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</si>
  <si>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</si>
  <si>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</si>
  <si>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</si>
  <si>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</si>
  <si>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</si>
  <si>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</si>
  <si>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</si>
  <si>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</si>
  <si>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</si>
  <si>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</si>
  <si>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</si>
  <si>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</si>
  <si>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</si>
  <si>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</si>
  <si>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</si>
  <si>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</si>
  <si>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</si>
  <si>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</si>
  <si>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</si>
  <si>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</si>
  <si>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</si>
  <si>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</si>
  <si>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</si>
  <si>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</si>
  <si>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</si>
  <si>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</si>
  <si>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</si>
  <si>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</si>
  <si>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</si>
  <si>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</si>
  <si>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</si>
  <si>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</si>
  <si>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</si>
  <si>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</si>
  <si>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</si>
  <si>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</si>
  <si>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</si>
  <si>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</si>
  <si>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</si>
  <si>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</si>
  <si>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</si>
  <si>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</si>
  <si>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</si>
  <si>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</si>
  <si>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</si>
  <si>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</si>
  <si>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</si>
  <si>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</si>
  <si>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</si>
  <si>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</si>
  <si>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</si>
  <si>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</si>
  <si>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</si>
  <si>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</si>
  <si>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</si>
  <si>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</si>
  <si>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</si>
  <si>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</si>
  <si>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</si>
  <si>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</si>
  <si>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</si>
  <si>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</si>
  <si>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</si>
  <si>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</si>
  <si>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</si>
  <si>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</si>
  <si>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</si>
  <si>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</si>
  <si>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</si>
  <si>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</si>
  <si>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</si>
  <si>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</si>
  <si>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</si>
  <si>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</si>
  <si>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</si>
  <si>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</si>
  <si>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</si>
  <si>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</si>
  <si>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</si>
  <si>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</si>
  <si>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</si>
  <si>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</si>
  <si>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</si>
  <si>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</si>
  <si>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</si>
  <si>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</si>
  <si>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</si>
  <si>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</si>
  <si>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</si>
  <si>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</si>
  <si>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</si>
  <si>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</si>
  <si>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</si>
  <si>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</si>
  <si>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</si>
  <si>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</si>
  <si>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</si>
  <si>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</si>
  <si>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</si>
  <si>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</si>
  <si>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</si>
  <si>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</si>
  <si>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</si>
  <si>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</si>
  <si>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</si>
  <si>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</si>
  <si>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</si>
  <si>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</si>
  <si>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</si>
  <si>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</si>
  <si>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</si>
  <si>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</si>
  <si>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</si>
  <si>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</si>
  <si>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</si>
  <si>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</si>
  <si>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</si>
  <si>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</si>
  <si>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</si>
  <si>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</si>
  <si>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</si>
  <si>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</si>
  <si>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</si>
  <si>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</si>
  <si>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</si>
  <si>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</si>
  <si>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</si>
  <si>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</si>
  <si>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</si>
  <si>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</si>
  <si>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</si>
  <si>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</si>
  <si>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</si>
  <si>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</si>
  <si>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</si>
  <si>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</si>
  <si>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</si>
  <si>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</si>
  <si>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</si>
  <si>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</si>
  <si>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</si>
  <si>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</si>
  <si>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</si>
  <si>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</si>
  <si>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</si>
  <si>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</si>
  <si>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</si>
  <si>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</si>
  <si>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</si>
  <si>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</si>
  <si>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</si>
  <si>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</si>
  <si>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</si>
  <si>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</si>
  <si>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</si>
  <si>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</si>
  <si>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</si>
  <si>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</si>
  <si>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</si>
  <si>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</si>
  <si>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</si>
  <si>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</si>
  <si>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</si>
  <si>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</si>
  <si>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</si>
  <si>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</si>
  <si>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</si>
  <si>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</si>
  <si>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</si>
  <si>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</si>
  <si>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</si>
  <si>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</si>
  <si>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</si>
  <si>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</si>
  <si>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</si>
  <si>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</si>
  <si>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</si>
  <si>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</si>
  <si>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</si>
  <si>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</si>
  <si>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</si>
  <si>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</si>
  <si>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</si>
  <si>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</si>
  <si>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</si>
  <si>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</si>
  <si>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</si>
  <si>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</si>
  <si>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</si>
  <si>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</si>
  <si>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</si>
  <si>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</si>
  <si>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</si>
  <si>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</si>
  <si>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</si>
  <si>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</si>
  <si>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</si>
  <si>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</si>
  <si>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</si>
  <si>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</si>
  <si>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</si>
  <si>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</si>
  <si>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</si>
  <si>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</si>
  <si>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</si>
  <si>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</si>
  <si>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</si>
  <si>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</si>
  <si>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</si>
  <si>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</si>
  <si>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</si>
  <si>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</si>
  <si>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</si>
  <si>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</si>
  <si>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</si>
  <si>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</si>
  <si>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</si>
  <si>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</si>
  <si>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</si>
  <si>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</si>
  <si>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</si>
  <si>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</si>
  <si>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</si>
  <si>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</si>
  <si>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</si>
  <si>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</si>
  <si>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</si>
  <si>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</si>
  <si>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</si>
  <si>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</si>
  <si>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</si>
  <si>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</si>
  <si>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</si>
  <si>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</si>
  <si>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</si>
  <si>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</si>
  <si>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</si>
  <si>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</si>
  <si>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</si>
  <si>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</si>
  <si>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</si>
  <si>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</si>
  <si>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</si>
  <si>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</si>
  <si>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</si>
  <si>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</si>
  <si>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</si>
  <si>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</si>
  <si>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</si>
  <si>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</si>
  <si>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</si>
  <si>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</si>
  <si>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</si>
  <si>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</si>
  <si>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</si>
  <si>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</si>
  <si>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</si>
  <si>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</si>
  <si>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</si>
  <si>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</si>
  <si>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</si>
  <si>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</si>
  <si>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</si>
  <si>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</si>
  <si>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</si>
  <si>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</si>
  <si>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</si>
  <si>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</si>
  <si>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</si>
  <si>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</si>
  <si>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</si>
  <si>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</si>
  <si>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</si>
  <si>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</si>
  <si>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</si>
  <si>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</si>
  <si>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</si>
  <si>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</si>
  <si>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</si>
  <si>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</si>
  <si>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</si>
  <si>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</si>
  <si>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</si>
  <si>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</si>
  <si>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</si>
  <si>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</si>
  <si>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</si>
  <si>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</si>
  <si>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</si>
  <si>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</si>
  <si>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</si>
  <si>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</si>
  <si>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</si>
  <si>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</si>
  <si>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</si>
  <si>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</si>
  <si>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</si>
  <si>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</si>
  <si>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</si>
  <si>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</si>
  <si>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</si>
  <si>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</si>
  <si>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</si>
  <si>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</si>
  <si>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</si>
  <si>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</si>
  <si>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</si>
  <si>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</si>
  <si>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</si>
  <si>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</si>
  <si>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</si>
  <si>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</si>
  <si>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</si>
  <si>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</si>
  <si>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</si>
  <si>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</si>
  <si>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</si>
  <si>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</si>
  <si>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</si>
  <si>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</si>
  <si>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</si>
  <si>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</si>
  <si>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</si>
  <si>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</si>
  <si>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</si>
  <si>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</si>
  <si>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</si>
  <si>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</si>
  <si>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</si>
  <si>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</si>
  <si>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</si>
  <si>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</si>
  <si>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</si>
  <si>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</si>
  <si>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</si>
  <si>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</si>
  <si>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</si>
  <si>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</si>
  <si>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</si>
  <si>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</si>
  <si>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</si>
  <si>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</si>
  <si>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</si>
  <si>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</si>
  <si>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</si>
  <si>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</si>
  <si>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</si>
  <si>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</si>
  <si>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</si>
  <si>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</si>
  <si>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</si>
  <si>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</si>
  <si>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</si>
  <si>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</si>
  <si>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</si>
  <si>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</si>
  <si>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</si>
  <si>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</si>
  <si>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</si>
  <si>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</si>
  <si>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</si>
  <si>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</si>
  <si>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</si>
  <si>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</si>
  <si>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</si>
  <si>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</si>
  <si>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</si>
  <si>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</si>
  <si>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</si>
  <si>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</si>
  <si>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</si>
  <si>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</si>
  <si>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</si>
  <si>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</si>
  <si>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</si>
  <si>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</si>
  <si>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</si>
  <si>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</si>
  <si>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</si>
  <si>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</si>
  <si>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</si>
  <si>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</si>
  <si>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</si>
  <si>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</si>
  <si>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</si>
  <si>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</si>
  <si>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</si>
  <si>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</si>
  <si>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</si>
  <si>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</si>
  <si>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</si>
  <si>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</si>
  <si>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</si>
  <si>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</si>
  <si>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</si>
  <si>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</si>
  <si>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</si>
  <si>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</si>
  <si>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</si>
  <si>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</si>
  <si>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</si>
  <si>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</si>
  <si>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</si>
  <si>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</si>
  <si>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</si>
  <si>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</si>
  <si>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</si>
  <si>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</si>
  <si>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</si>
  <si>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</si>
  <si>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</si>
  <si>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</si>
  <si>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</si>
  <si>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</si>
  <si>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</si>
  <si>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</si>
  <si>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</si>
  <si>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</si>
  <si>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</si>
  <si>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</si>
  <si>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</si>
  <si>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</si>
  <si>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</si>
  <si>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</si>
  <si>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</si>
  <si>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</si>
  <si>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</si>
  <si>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</si>
  <si>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</si>
  <si>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</si>
  <si>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</si>
  <si>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</si>
  <si>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</si>
  <si>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</si>
  <si>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</si>
  <si>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</si>
  <si>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</si>
  <si>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</si>
  <si>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</si>
  <si>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</si>
  <si>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</si>
  <si>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</si>
  <si>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</si>
  <si>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</si>
  <si>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</si>
  <si>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</si>
  <si>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</si>
  <si>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</si>
  <si>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</si>
  <si>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</si>
  <si>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</si>
  <si>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</si>
  <si>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</si>
  <si>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</si>
  <si>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</si>
  <si>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</si>
  <si>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</si>
  <si>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</si>
  <si>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</si>
  <si>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</si>
  <si>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</si>
  <si>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</si>
  <si>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</si>
  <si>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</si>
  <si>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</si>
  <si>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</si>
  <si>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</si>
  <si>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</si>
  <si>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</si>
  <si>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</si>
  <si>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</si>
  <si>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</si>
  <si>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</si>
  <si>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</si>
  <si>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</si>
  <si>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</si>
  <si>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</si>
  <si>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</si>
  <si>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</si>
  <si>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</si>
  <si>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</si>
  <si>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</si>
  <si>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</si>
  <si>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</si>
  <si>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</si>
  <si>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</si>
  <si>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</si>
  <si>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</si>
  <si>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</si>
  <si>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</si>
  <si>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</si>
  <si>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</si>
  <si>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</si>
  <si>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</si>
  <si>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</si>
  <si>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</si>
  <si>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</si>
  <si>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</si>
  <si>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</si>
  <si>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</si>
  <si>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</si>
  <si>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</si>
  <si>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</si>
  <si>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</si>
  <si>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</si>
  <si>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</si>
  <si>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</si>
  <si>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</si>
  <si>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</si>
  <si>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</si>
  <si>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</si>
  <si>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</si>
  <si>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</si>
  <si>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</si>
  <si>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</si>
  <si>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</si>
  <si>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</si>
  <si>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</si>
  <si>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</si>
  <si>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</si>
  <si>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</si>
  <si>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</si>
  <si>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</si>
  <si>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</si>
  <si>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</si>
  <si>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</si>
  <si>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</si>
  <si>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</si>
  <si>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</si>
  <si>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</si>
  <si>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</si>
  <si>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</si>
  <si>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</si>
  <si>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</si>
  <si>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</si>
  <si>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</si>
  <si>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</si>
  <si>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</si>
  <si>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</si>
  <si>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</si>
  <si>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</si>
  <si>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</si>
  <si>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</si>
  <si>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</si>
  <si>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</si>
  <si>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</si>
  <si>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</si>
  <si>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</si>
  <si>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</si>
  <si>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</si>
  <si>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</si>
  <si>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</si>
  <si>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</si>
  <si>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</si>
  <si>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</si>
  <si>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</si>
  <si>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</si>
  <si>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</si>
  <si>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</si>
  <si>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</si>
  <si>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</si>
  <si>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</si>
  <si>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</si>
  <si>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</si>
  <si>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</si>
  <si>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</si>
  <si>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</si>
  <si>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</si>
  <si>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</si>
  <si>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</si>
  <si>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</si>
  <si>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</si>
  <si>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</si>
  <si>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</si>
  <si>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</si>
  <si>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</si>
  <si>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</si>
  <si>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</si>
  <si>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</si>
  <si>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</si>
  <si>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</si>
  <si>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</si>
  <si>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</si>
  <si>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</si>
  <si>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</si>
  <si>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</si>
  <si>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</si>
  <si>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</si>
  <si>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</si>
  <si>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</si>
  <si>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</si>
  <si>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</si>
  <si>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</si>
  <si>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</si>
  <si>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</si>
  <si>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</si>
  <si>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</si>
  <si>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</si>
  <si>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</si>
  <si>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</si>
  <si>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</si>
  <si>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</si>
  <si>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</si>
  <si>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</si>
  <si>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</si>
  <si>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</si>
  <si>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</si>
  <si>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</si>
  <si>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</si>
  <si>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</si>
  <si>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</si>
  <si>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</si>
  <si>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</si>
  <si>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</si>
  <si>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</si>
  <si>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</si>
  <si>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</si>
  <si>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</si>
  <si>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</si>
  <si>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</si>
  <si>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</si>
  <si>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</si>
  <si>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</si>
  <si>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</si>
  <si>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</si>
  <si>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</si>
  <si>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</si>
  <si>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</si>
  <si>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</si>
  <si>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</si>
  <si>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</si>
  <si>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</si>
  <si>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</si>
  <si>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</si>
  <si>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</si>
  <si>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</si>
  <si>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</si>
  <si>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</si>
  <si>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</si>
  <si>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</si>
  <si>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</si>
  <si>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</si>
  <si>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</si>
  <si>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</si>
  <si>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</si>
  <si>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</si>
  <si>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</si>
  <si>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</si>
  <si>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</si>
  <si>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</si>
  <si>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</si>
  <si>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</si>
  <si>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</si>
  <si>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</si>
  <si>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</si>
  <si>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</si>
  <si>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</si>
  <si>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</si>
  <si>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</si>
  <si>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</si>
  <si>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</si>
  <si>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</si>
  <si>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</si>
  <si>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</si>
  <si>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</si>
  <si>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</si>
  <si>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</si>
  <si>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</si>
  <si>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</si>
  <si>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</si>
  <si>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</si>
  <si>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</si>
  <si>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</si>
  <si>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</si>
  <si>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</si>
  <si>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</si>
  <si>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</si>
  <si>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</si>
  <si>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</si>
  <si>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</si>
  <si>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</si>
  <si>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</si>
  <si>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</si>
  <si>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</si>
  <si>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</si>
  <si>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</si>
  <si>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</si>
  <si>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</si>
  <si>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</si>
  <si>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</si>
  <si>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</si>
  <si>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</si>
  <si>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</si>
  <si>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</si>
  <si>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</si>
  <si>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</si>
  <si>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</si>
  <si>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</si>
  <si>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</si>
  <si>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</si>
  <si>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</si>
  <si>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</si>
  <si>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</si>
  <si>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</si>
  <si>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</si>
  <si>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</si>
  <si>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</si>
  <si>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</si>
  <si>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</si>
  <si>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</si>
  <si>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</si>
  <si>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</si>
  <si>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</si>
  <si>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</si>
  <si>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</si>
  <si>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</si>
  <si>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</si>
  <si>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</si>
  <si>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</si>
  <si>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</si>
  <si>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</si>
  <si>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</si>
  <si>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</si>
  <si>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</si>
  <si>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</si>
  <si>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</si>
  <si>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</si>
  <si>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</si>
  <si>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</si>
  <si>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</si>
  <si>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</si>
  <si>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</si>
  <si>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</si>
  <si>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</si>
  <si>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</si>
  <si>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</si>
  <si>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</si>
  <si>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</si>
  <si>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</si>
  <si>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</si>
  <si>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</si>
  <si>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</si>
  <si>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</si>
  <si>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</si>
  <si>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</si>
  <si>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</si>
  <si>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</si>
  <si>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</si>
  <si>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</si>
  <si>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</si>
  <si>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</si>
  <si>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</si>
  <si>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</si>
  <si>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</si>
  <si>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</si>
  <si>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</si>
  <si>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</si>
  <si>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</si>
  <si>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</si>
  <si>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</si>
  <si>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</si>
  <si>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</si>
  <si>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</si>
  <si>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</si>
  <si>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</si>
  <si>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</si>
  <si>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</si>
  <si>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</si>
  <si>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</si>
  <si>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</si>
  <si>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</si>
  <si>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</si>
  <si>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</si>
  <si>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</si>
  <si>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</si>
  <si>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</si>
  <si>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</si>
  <si>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</si>
  <si>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</si>
  <si>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</si>
  <si>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</si>
  <si>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</si>
  <si>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</si>
  <si>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</si>
  <si>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</si>
  <si>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</si>
  <si>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</si>
  <si>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</si>
  <si>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</si>
  <si>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</si>
  <si>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</si>
  <si>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</si>
  <si>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</si>
  <si>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</si>
  <si>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</si>
  <si>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</si>
  <si>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</si>
  <si>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</si>
  <si>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</si>
  <si>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</si>
  <si>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</si>
  <si>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</si>
  <si>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</si>
  <si>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</si>
  <si>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</si>
  <si>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</si>
  <si>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</si>
  <si>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</si>
  <si>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</si>
  <si>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</si>
  <si>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</si>
  <si>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</si>
  <si>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</si>
  <si>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</si>
  <si>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</si>
  <si>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</si>
  <si>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</si>
  <si>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</si>
  <si>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</si>
  <si>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</si>
  <si>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</si>
  <si>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</si>
  <si>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</si>
  <si>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</si>
  <si>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</si>
  <si>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</si>
  <si>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</si>
  <si>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</si>
  <si>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</si>
  <si>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</si>
  <si>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</si>
  <si>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</si>
  <si>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</si>
  <si>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</si>
  <si>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</si>
  <si>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</si>
  <si>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</si>
  <si>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</si>
  <si>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</si>
  <si>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</si>
  <si>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</si>
  <si>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</si>
  <si>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</si>
  <si>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</si>
  <si>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</si>
  <si>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</si>
  <si>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</si>
  <si>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</si>
  <si>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</si>
  <si>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</si>
  <si>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</si>
  <si>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</si>
  <si>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</si>
  <si>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</si>
  <si>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</si>
  <si>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</si>
  <si>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</si>
  <si>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</si>
  <si>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</si>
  <si>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</si>
  <si>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</si>
  <si>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</si>
  <si>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</si>
  <si>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</si>
  <si>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</si>
  <si>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</si>
  <si>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</si>
  <si>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</si>
  <si>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</si>
  <si>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</si>
  <si>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</si>
  <si>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</si>
  <si>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</si>
  <si>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</si>
  <si>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</si>
  <si>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</si>
  <si>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</si>
  <si>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</si>
  <si>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</si>
  <si>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</si>
  <si>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</si>
  <si>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</si>
  <si>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</si>
  <si>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</si>
  <si>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</si>
  <si>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</si>
  <si>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</si>
  <si>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</si>
  <si>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</si>
  <si>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</si>
  <si>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</si>
  <si>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</si>
  <si>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</si>
  <si>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</si>
  <si>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</si>
  <si>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</si>
  <si>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</si>
  <si>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</si>
  <si>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</si>
  <si>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</si>
  <si>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</si>
  <si>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</si>
  <si>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</si>
  <si>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</si>
  <si>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</si>
  <si>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</si>
  <si>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</si>
  <si>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</si>
  <si>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</si>
  <si>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</si>
  <si>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</si>
  <si>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</si>
  <si>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</si>
  <si>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</si>
  <si>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</si>
  <si>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</si>
  <si>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</si>
  <si>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</si>
  <si>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</si>
  <si>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</si>
  <si>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</si>
  <si>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</si>
  <si>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</si>
  <si>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</si>
  <si>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</si>
  <si>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</si>
  <si>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</si>
  <si>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</si>
  <si>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</si>
  <si>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</si>
  <si>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</si>
  <si>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</si>
  <si>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</si>
  <si>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</si>
  <si>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</si>
  <si>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</si>
  <si>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</si>
  <si>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</si>
  <si>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</si>
  <si>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</si>
  <si>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</si>
  <si>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</si>
  <si>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</si>
  <si>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</si>
  <si>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</si>
  <si>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</si>
  <si>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</si>
  <si>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</si>
  <si>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</si>
  <si>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</si>
  <si>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</si>
  <si>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</si>
  <si>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</si>
  <si>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</si>
  <si>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</si>
  <si>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</si>
  <si>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</si>
  <si>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</si>
  <si>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</si>
  <si>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</si>
  <si>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</si>
  <si>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</si>
  <si>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</si>
  <si>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</si>
  <si>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</si>
  <si>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</si>
  <si>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</si>
  <si>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</si>
  <si>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</si>
  <si>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</si>
  <si>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</si>
  <si>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</si>
  <si>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</si>
  <si>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</si>
  <si>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</si>
  <si>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</si>
  <si>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</si>
  <si>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</si>
  <si>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</si>
  <si>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</si>
  <si>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</si>
  <si>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</si>
  <si>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</si>
  <si>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</si>
  <si>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</si>
  <si>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</si>
  <si>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</si>
  <si>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</si>
  <si>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</si>
  <si>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</si>
  <si>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</si>
  <si>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</si>
  <si>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</si>
  <si>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</si>
  <si>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</si>
  <si>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</si>
  <si>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</si>
  <si>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</si>
  <si>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</si>
  <si>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</si>
  <si>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</si>
  <si>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</si>
  <si>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</si>
  <si>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</si>
  <si>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</si>
  <si>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</si>
  <si>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</si>
  <si>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</si>
  <si>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</si>
  <si>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</si>
  <si>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</si>
  <si>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</si>
  <si>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</si>
  <si>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</si>
  <si>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</si>
  <si>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</si>
  <si>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</si>
  <si>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</si>
  <si>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</si>
  <si>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</si>
  <si>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</si>
  <si>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</si>
  <si>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</si>
  <si>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</si>
  <si>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</si>
  <si>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</si>
  <si>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</si>
  <si>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</si>
  <si>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</si>
  <si>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</si>
  <si>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</si>
  <si>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</si>
  <si>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</si>
  <si>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</si>
  <si>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</si>
  <si>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</si>
  <si>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</si>
  <si>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</si>
  <si>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</si>
  <si>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</si>
  <si>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</si>
  <si>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</si>
  <si>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</si>
  <si>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</si>
  <si>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</si>
  <si>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</si>
  <si>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</si>
  <si>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</si>
  <si>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</si>
  <si>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</si>
  <si>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</si>
  <si>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</si>
  <si>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</si>
  <si>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</si>
  <si>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</si>
  <si>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</si>
  <si>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</si>
  <si>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</si>
  <si>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</si>
  <si>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</si>
  <si>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</si>
  <si>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</si>
  <si>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</si>
  <si>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</si>
  <si>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</si>
  <si>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</si>
  <si>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</si>
  <si>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</si>
  <si>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</si>
  <si>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</si>
  <si>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</si>
  <si>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</si>
  <si>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</si>
  <si>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</si>
  <si>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</si>
  <si>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</si>
  <si>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</si>
  <si>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</si>
  <si>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</si>
  <si>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</si>
  <si>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</si>
  <si>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</si>
  <si>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</si>
  <si>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</si>
  <si>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</si>
  <si>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</si>
  <si>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</si>
  <si>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</si>
  <si>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</si>
  <si>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</si>
  <si>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</si>
  <si>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</si>
  <si>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</si>
  <si>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</si>
  <si>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</si>
  <si>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</si>
  <si>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</si>
  <si>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</si>
  <si>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</si>
  <si>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</si>
  <si>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</si>
  <si>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</si>
  <si>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</si>
  <si>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</si>
  <si>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</si>
  <si>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</si>
  <si>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</si>
  <si>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</si>
  <si>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</si>
  <si>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</si>
  <si>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</si>
  <si>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</si>
  <si>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</si>
  <si>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</si>
  <si>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</si>
  <si>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</si>
  <si>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</si>
  <si>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</si>
  <si>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</si>
  <si>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</si>
  <si>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</si>
  <si>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</si>
  <si>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</si>
  <si>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</si>
  <si>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</si>
  <si>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</si>
  <si>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</si>
  <si>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</si>
  <si>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</si>
  <si>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</si>
  <si>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</si>
  <si>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</si>
  <si>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</si>
  <si>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</si>
  <si>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</si>
  <si>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</si>
  <si>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</si>
  <si>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</si>
  <si>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</si>
  <si>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</si>
  <si>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</si>
  <si>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</si>
  <si>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</si>
  <si>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</si>
  <si>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</si>
  <si>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</si>
  <si>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</si>
  <si>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</si>
  <si>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</si>
  <si>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</si>
  <si>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</si>
  <si>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</si>
  <si>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</si>
  <si>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</si>
  <si>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</si>
  <si>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</si>
  <si>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</si>
  <si>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</si>
  <si>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</si>
  <si>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</si>
  <si>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</si>
  <si>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</si>
  <si>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</si>
  <si>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</si>
  <si>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</si>
  <si>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</si>
  <si>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</si>
  <si>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</si>
  <si>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</si>
  <si>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</si>
  <si>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</si>
  <si>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</si>
  <si>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</si>
  <si>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</si>
  <si>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</si>
  <si>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</si>
  <si>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</si>
  <si>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</si>
  <si>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</si>
  <si>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</si>
  <si>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</si>
  <si>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</si>
  <si>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</si>
  <si>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</si>
  <si>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</si>
  <si>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</si>
  <si>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</si>
  <si>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</si>
  <si>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</si>
  <si>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</si>
  <si>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</si>
  <si>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</si>
  <si>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</si>
  <si>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</si>
  <si>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</si>
  <si>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</si>
  <si>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</si>
  <si>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</si>
  <si>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</si>
  <si>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</si>
  <si>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</si>
  <si>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</si>
  <si>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</si>
  <si>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</si>
  <si>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</si>
  <si>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</si>
  <si>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</si>
  <si>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</si>
  <si>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</si>
  <si>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</si>
  <si>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</si>
  <si>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</si>
  <si>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</si>
  <si>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</si>
  <si>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</si>
  <si>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</si>
  <si>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</si>
  <si>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</si>
  <si>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</si>
  <si>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</si>
  <si>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</si>
  <si>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</si>
  <si>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</si>
  <si>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</si>
  <si>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</si>
  <si>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</si>
  <si>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</si>
  <si>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</si>
  <si>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</si>
  <si>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</si>
  <si>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</si>
  <si>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</si>
  <si>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</si>
  <si>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</si>
  <si>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</si>
  <si>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</si>
  <si>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</si>
  <si>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</si>
  <si>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</si>
  <si>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</si>
  <si>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</si>
  <si>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</si>
  <si>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</si>
  <si>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</si>
  <si>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</si>
  <si>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</si>
  <si>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</si>
  <si>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</si>
  <si>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</si>
  <si>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</si>
  <si>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</si>
  <si>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</si>
  <si>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</si>
  <si>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</si>
  <si>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</si>
  <si>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</si>
  <si>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</si>
  <si>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</si>
  <si>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</si>
  <si>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</si>
  <si>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</si>
  <si>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</si>
  <si>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</si>
  <si>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</si>
  <si>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</si>
  <si>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</si>
  <si>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</si>
  <si>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</si>
  <si>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</si>
  <si>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</si>
  <si>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</si>
  <si>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</si>
  <si>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</si>
  <si>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</si>
  <si>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</si>
  <si>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</si>
  <si>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</si>
  <si>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</si>
  <si>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</si>
  <si>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</si>
  <si>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</si>
  <si>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</si>
  <si>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</si>
  <si>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</si>
  <si>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</si>
  <si>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</si>
  <si>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</si>
  <si>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</si>
  <si>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</si>
  <si>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</si>
  <si>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</si>
  <si>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</si>
  <si>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</si>
  <si>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</si>
  <si>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</si>
  <si>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</si>
  <si>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</si>
  <si>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</si>
  <si>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</si>
  <si>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</si>
  <si>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</si>
  <si>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</si>
  <si>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</si>
  <si>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</si>
  <si>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</si>
  <si>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</si>
  <si>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</si>
  <si>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</si>
  <si>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</si>
  <si>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</si>
  <si>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</si>
  <si>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</si>
  <si>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</si>
  <si>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</si>
  <si>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</si>
  <si>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</si>
  <si>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</si>
  <si>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</si>
  <si>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</si>
  <si>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</si>
  <si>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</si>
  <si>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</si>
  <si>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</si>
  <si>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</si>
  <si>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</si>
  <si>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</si>
  <si>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</si>
  <si>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</si>
  <si>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</si>
  <si>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</si>
  <si>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</si>
  <si>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</si>
  <si>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</si>
  <si>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</si>
  <si>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</si>
  <si>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</si>
  <si>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</si>
  <si>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</si>
  <si>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</si>
  <si>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</si>
  <si>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</si>
  <si>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</si>
  <si>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</si>
  <si>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</si>
  <si>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</si>
  <si>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</si>
  <si>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</si>
  <si>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</si>
  <si>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</si>
  <si>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</si>
  <si>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</si>
  <si>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</si>
  <si>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</si>
  <si>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</si>
  <si>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</si>
  <si>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</si>
  <si>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</si>
  <si>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</si>
  <si>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</si>
  <si>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</si>
  <si>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</si>
  <si>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</si>
  <si>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</si>
  <si>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</si>
  <si>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</si>
  <si>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</si>
  <si>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</si>
  <si>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</si>
  <si>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</si>
  <si>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</si>
  <si>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</si>
  <si>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</si>
  <si>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</si>
  <si>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</si>
  <si>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</si>
  <si>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</si>
  <si>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</si>
  <si>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</si>
  <si>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</si>
  <si>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</si>
  <si>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</si>
  <si>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</si>
  <si>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</si>
  <si>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</si>
  <si>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</si>
  <si>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</si>
  <si>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</si>
  <si>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</si>
  <si>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</si>
  <si>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</si>
  <si>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</si>
  <si>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</si>
  <si>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</si>
  <si>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</si>
  <si>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</si>
  <si>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</si>
  <si>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</si>
  <si>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</si>
  <si>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</si>
  <si>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</si>
  <si>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</si>
  <si>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</si>
  <si>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</si>
  <si>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</si>
  <si>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</si>
  <si>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</si>
  <si>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</si>
  <si>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</si>
  <si>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</si>
  <si>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</si>
  <si>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</si>
  <si>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</si>
  <si>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</si>
  <si>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</si>
  <si>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</si>
  <si>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</si>
  <si>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</si>
  <si>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</si>
  <si>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</si>
  <si>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</si>
  <si>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</si>
  <si>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</si>
  <si>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</si>
  <si>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</si>
  <si>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</si>
  <si>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</si>
  <si>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</si>
  <si>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</si>
  <si>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</si>
  <si>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</si>
  <si>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</si>
  <si>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</si>
  <si>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</si>
  <si>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</si>
  <si>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</si>
  <si>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</si>
  <si>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</si>
  <si>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</si>
  <si>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</si>
  <si>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</si>
  <si>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</si>
  <si>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</si>
  <si>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</si>
  <si>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</si>
  <si>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</si>
  <si>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</si>
  <si>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</si>
  <si>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</si>
  <si>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</si>
  <si>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</si>
  <si>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</si>
  <si>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</si>
  <si>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</si>
  <si>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</si>
  <si>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</si>
  <si>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</si>
  <si>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</si>
  <si>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</si>
  <si>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</si>
  <si>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</si>
  <si>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</si>
  <si>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</si>
  <si>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</si>
  <si>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</si>
  <si>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</si>
  <si>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</si>
  <si>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</si>
  <si>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</si>
  <si>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</si>
  <si>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</si>
  <si>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</si>
  <si>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</si>
  <si>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</si>
  <si>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</si>
  <si>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</si>
  <si>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</si>
  <si>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</si>
  <si>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</si>
  <si>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</si>
  <si>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</si>
  <si>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</si>
  <si>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</si>
  <si>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</si>
  <si>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</si>
  <si>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</si>
  <si>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</si>
  <si>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</si>
  <si>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</si>
  <si>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</si>
  <si>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</si>
  <si>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</si>
  <si>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</si>
  <si>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</si>
  <si>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</si>
  <si>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</si>
  <si>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</si>
  <si>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</si>
  <si>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</si>
  <si>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</si>
  <si>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</si>
  <si>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</si>
  <si>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</si>
  <si>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</si>
  <si>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</si>
  <si>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</si>
  <si>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</si>
  <si>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</si>
  <si>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</si>
  <si>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</si>
  <si>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</si>
  <si>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</si>
  <si>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</si>
  <si>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</si>
  <si>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</si>
  <si>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</si>
  <si>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</si>
  <si>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</si>
  <si>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</si>
  <si>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</si>
  <si>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</si>
  <si>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</si>
  <si>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</si>
  <si>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</si>
  <si>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</si>
  <si>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</si>
  <si>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</si>
  <si>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</si>
  <si>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</si>
  <si>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</si>
  <si>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</si>
  <si>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</si>
  <si>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</si>
  <si>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</si>
  <si>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</si>
  <si>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</si>
  <si>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</si>
  <si>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</si>
  <si>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</si>
  <si>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</si>
  <si>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</si>
  <si>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</si>
  <si>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</si>
  <si>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</si>
  <si>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</si>
  <si>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</si>
  <si>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</si>
  <si>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</si>
  <si>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</si>
  <si>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</si>
  <si>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</si>
  <si>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</si>
  <si>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</si>
  <si>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</si>
  <si>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</si>
  <si>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</si>
  <si>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</si>
  <si>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</si>
  <si>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</si>
  <si>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</si>
  <si>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</si>
  <si>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</si>
  <si>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</si>
  <si>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</si>
  <si>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</si>
  <si>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</si>
  <si>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</si>
  <si>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</si>
  <si>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</si>
  <si>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</si>
  <si>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</si>
  <si>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</si>
  <si>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</si>
  <si>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</si>
  <si>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</si>
  <si>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</si>
  <si>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</si>
  <si>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</si>
  <si>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</si>
  <si>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</si>
  <si>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</si>
  <si>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</si>
  <si>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</si>
  <si>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</si>
  <si>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</si>
  <si>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</si>
  <si>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</si>
  <si>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</si>
  <si>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</si>
  <si>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</si>
  <si>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</si>
  <si>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</si>
  <si>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</si>
  <si>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</si>
  <si>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</si>
  <si>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</si>
  <si>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</si>
  <si>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</si>
  <si>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</si>
  <si>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</si>
  <si>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</si>
  <si>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</si>
  <si>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</si>
  <si>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</si>
  <si>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</si>
  <si>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</si>
  <si>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</si>
  <si>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</si>
  <si>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</si>
  <si>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</si>
  <si>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</si>
  <si>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</si>
  <si>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</si>
  <si>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</si>
  <si>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</si>
  <si>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</si>
  <si>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</si>
  <si>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</si>
  <si>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</si>
  <si>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</si>
  <si>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</si>
  <si>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</si>
  <si>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</si>
  <si>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</si>
  <si>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</si>
  <si>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</si>
  <si>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</si>
  <si>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</si>
  <si>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</si>
  <si>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</si>
  <si>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</si>
  <si>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</si>
  <si>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</si>
  <si>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</si>
  <si>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</si>
  <si>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</si>
  <si>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</si>
  <si>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</si>
  <si>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</si>
  <si>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</si>
  <si>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</si>
  <si>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</si>
  <si>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</si>
  <si>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</si>
  <si>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</si>
  <si>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</si>
  <si>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</si>
  <si>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</si>
  <si>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</si>
  <si>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</si>
  <si>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</si>
  <si>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</si>
  <si>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</si>
  <si>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</si>
  <si>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</si>
  <si>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</si>
  <si>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</si>
  <si>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</si>
  <si>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</si>
  <si>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</si>
  <si>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</si>
  <si>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</si>
  <si>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</si>
  <si>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</si>
  <si>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</si>
  <si>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</si>
  <si>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</si>
  <si>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</si>
  <si>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</si>
  <si>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</si>
  <si>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</si>
  <si>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</si>
  <si>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</si>
  <si>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</si>
  <si>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</si>
  <si>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</si>
  <si>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</si>
  <si>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</si>
  <si>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</si>
  <si>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</si>
  <si>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</si>
  <si>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</si>
  <si>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</si>
  <si>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</si>
  <si>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</si>
  <si>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</si>
  <si>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</si>
  <si>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</si>
  <si>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</si>
  <si>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</si>
  <si>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</si>
  <si>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</si>
  <si>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</si>
  <si>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</si>
  <si>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</si>
  <si>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</si>
  <si>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</si>
  <si>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</si>
  <si>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</si>
  <si>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</si>
  <si>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</si>
  <si>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</si>
  <si>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</si>
  <si>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</si>
  <si>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</si>
  <si>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</si>
  <si>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</si>
  <si>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</si>
  <si>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</si>
  <si>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</si>
  <si>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</si>
  <si>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</si>
  <si>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</si>
  <si>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</si>
  <si>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</si>
  <si>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</si>
  <si>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</si>
  <si>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</si>
  <si>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</si>
  <si>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</si>
  <si>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</si>
  <si>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</si>
  <si>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</si>
  <si>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</si>
  <si>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</si>
  <si>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</si>
  <si>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</si>
  <si>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</si>
  <si>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</si>
  <si>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</si>
  <si>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</si>
  <si>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</si>
  <si>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</si>
  <si>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</si>
  <si>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</si>
  <si>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</si>
  <si>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</si>
  <si>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</si>
  <si>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</si>
  <si>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</si>
  <si>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</si>
  <si>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</si>
  <si>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</si>
  <si>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</si>
  <si>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</si>
  <si>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</si>
  <si>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</si>
  <si>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</si>
  <si>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</si>
  <si>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</si>
  <si>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</si>
  <si>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</si>
  <si>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</si>
  <si>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</si>
  <si>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</si>
  <si>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</si>
  <si>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</si>
  <si>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</si>
  <si>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</si>
  <si>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</si>
  <si>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</si>
  <si>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</si>
  <si>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</si>
  <si>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</si>
  <si>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</si>
  <si>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</si>
  <si>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</si>
  <si>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</si>
  <si>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</si>
  <si>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</si>
  <si>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</si>
  <si>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</si>
  <si>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</si>
  <si>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</si>
  <si>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</si>
  <si>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</si>
  <si>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</si>
  <si>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</si>
  <si>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</si>
  <si>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</si>
  <si>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</si>
  <si>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</si>
  <si>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</si>
  <si>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</si>
  <si>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</si>
  <si>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</si>
  <si>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</si>
  <si>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</si>
  <si>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</si>
  <si>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</si>
  <si>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</si>
  <si>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</si>
  <si>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</si>
  <si>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</si>
  <si>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</si>
  <si>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</si>
  <si>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</si>
  <si>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</si>
  <si>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</si>
  <si>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</si>
  <si>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</si>
  <si>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</si>
  <si>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</si>
  <si>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</si>
  <si>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</si>
  <si>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</si>
  <si>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</si>
  <si>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</si>
  <si>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</si>
  <si>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</si>
  <si>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</si>
  <si>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</si>
  <si>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</si>
  <si>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</si>
  <si>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</si>
  <si>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</si>
  <si>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</si>
  <si>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</si>
  <si>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</si>
  <si>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</si>
  <si>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</si>
  <si>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</si>
  <si>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</si>
  <si>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</si>
  <si>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</si>
  <si>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</si>
  <si>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</si>
  <si>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</si>
  <si>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</si>
  <si>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</si>
  <si>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</si>
  <si>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</si>
  <si>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</si>
  <si>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</si>
  <si>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</si>
  <si>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</si>
  <si>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</si>
  <si>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</si>
  <si>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</si>
  <si>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</si>
  <si>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</si>
  <si>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</si>
  <si>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</si>
  <si>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</si>
  <si>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</si>
  <si>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</si>
  <si>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</si>
  <si>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</si>
  <si>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</si>
  <si>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</si>
  <si>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</si>
  <si>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</si>
  <si>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</si>
  <si>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</si>
  <si>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</si>
  <si>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</si>
  <si>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</si>
  <si>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</si>
  <si>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</si>
  <si>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</si>
  <si>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</si>
  <si>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</si>
  <si>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</si>
  <si>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</si>
  <si>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</si>
  <si>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</si>
  <si>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</si>
  <si>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</si>
  <si>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</si>
  <si>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</si>
  <si>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</si>
  <si>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</si>
  <si>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</si>
  <si>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</si>
  <si>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</si>
  <si>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</si>
  <si>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</si>
  <si>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</si>
  <si>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</si>
  <si>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</si>
  <si>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</si>
  <si>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</si>
  <si>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</si>
  <si>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</si>
  <si>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</si>
  <si>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</si>
  <si>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</si>
  <si>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</si>
  <si>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</si>
  <si>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</si>
  <si>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</si>
  <si>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</si>
  <si>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</si>
  <si>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</si>
  <si>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</si>
  <si>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</si>
  <si>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</si>
  <si>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</si>
  <si>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</si>
  <si>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</si>
  <si>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</si>
  <si>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</si>
  <si>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</si>
  <si>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</si>
  <si>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</si>
  <si>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</si>
  <si>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</si>
  <si>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</si>
  <si>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</si>
  <si>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</si>
  <si>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</si>
  <si>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</si>
  <si>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</si>
  <si>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</si>
  <si>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</si>
  <si>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</si>
  <si>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</si>
  <si>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</si>
  <si>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</si>
  <si>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</si>
  <si>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</si>
  <si>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</si>
  <si>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</si>
  <si>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</si>
  <si>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</si>
  <si>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</si>
  <si>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</si>
  <si>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</si>
  <si>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</si>
  <si>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</si>
  <si>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</si>
  <si>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</si>
  <si>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</si>
  <si>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</si>
  <si>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</si>
  <si>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</si>
  <si>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</si>
  <si>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</si>
  <si>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</si>
  <si>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</si>
  <si>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</si>
  <si>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</si>
  <si>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</si>
  <si>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</si>
  <si>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</si>
  <si>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</si>
  <si>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</si>
  <si>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</si>
  <si>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</si>
  <si>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</si>
  <si>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</si>
  <si>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</si>
  <si>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</si>
  <si>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</si>
  <si>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</si>
  <si>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</si>
  <si>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</si>
  <si>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</si>
  <si>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</si>
  <si>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</si>
  <si>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</si>
  <si>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</si>
  <si>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</si>
  <si>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</si>
  <si>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</si>
  <si>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</si>
  <si>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</si>
  <si>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</si>
  <si>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</si>
  <si>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</si>
  <si>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</si>
  <si>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</si>
  <si>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</si>
  <si>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</si>
  <si>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</si>
  <si>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</si>
  <si>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</si>
  <si>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</si>
  <si>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</si>
  <si>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</si>
  <si>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</si>
  <si>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</si>
  <si>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</si>
  <si>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</si>
  <si>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</si>
  <si>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</si>
  <si>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</si>
  <si>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</si>
  <si>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</si>
  <si>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</si>
  <si>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</si>
  <si>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</si>
  <si>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</si>
  <si>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</si>
  <si>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</si>
  <si>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</si>
  <si>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</si>
  <si>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</si>
  <si>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</si>
  <si>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</si>
  <si>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</si>
  <si>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</si>
  <si>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</si>
  <si>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</si>
  <si>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</si>
  <si>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</si>
  <si>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</si>
  <si>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</si>
  <si>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</si>
  <si>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</si>
  <si>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</si>
  <si>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</si>
  <si>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</si>
  <si>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</si>
  <si>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</si>
  <si>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</si>
  <si>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</si>
  <si>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</si>
  <si>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</si>
  <si>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</si>
  <si>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</si>
  <si>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</si>
  <si>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</si>
  <si>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</si>
  <si>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</si>
  <si>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</si>
  <si>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</si>
  <si>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</si>
  <si>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</si>
  <si>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</si>
  <si>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</si>
  <si>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</si>
  <si>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</si>
  <si>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</si>
  <si>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</si>
  <si>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</si>
  <si>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</si>
  <si>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</si>
  <si>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</si>
  <si>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</si>
  <si>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</si>
  <si>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</si>
  <si>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</si>
  <si>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</si>
  <si>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</si>
  <si>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</si>
  <si>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</si>
  <si>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</si>
  <si>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</si>
  <si>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</si>
  <si>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</si>
  <si>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</si>
  <si>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</si>
  <si>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</si>
  <si>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</si>
  <si>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</si>
  <si>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</si>
  <si>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</si>
  <si>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</si>
  <si>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</si>
  <si>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</si>
  <si>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</si>
  <si>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</si>
  <si>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</si>
  <si>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</si>
  <si>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</si>
  <si>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</si>
  <si>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</si>
  <si>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</si>
  <si>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</si>
  <si>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</si>
  <si>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</si>
  <si>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</si>
  <si>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</si>
  <si>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</si>
  <si>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</si>
  <si>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</si>
  <si>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</si>
  <si>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</si>
  <si>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</si>
  <si>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</si>
  <si>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</si>
  <si>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</si>
  <si>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</si>
  <si>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</si>
  <si>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</si>
  <si>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</si>
  <si>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</si>
  <si>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</si>
  <si>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</si>
  <si>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</si>
  <si>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</si>
  <si>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</si>
  <si>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</si>
  <si>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</si>
  <si>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</si>
  <si>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</si>
  <si>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</si>
  <si>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</si>
  <si>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</si>
  <si>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</si>
  <si>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</si>
  <si>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</si>
  <si>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</si>
  <si>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</si>
  <si>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</si>
  <si>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</si>
  <si>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</si>
  <si>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</si>
  <si>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</si>
  <si>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</si>
  <si>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</si>
  <si>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</si>
  <si>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</si>
  <si>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</si>
  <si>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</si>
  <si>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</si>
  <si>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</si>
  <si>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</si>
  <si>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</si>
  <si>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</si>
  <si>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</si>
  <si>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</si>
  <si>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</si>
  <si>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</si>
  <si>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</si>
  <si>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</si>
  <si>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</si>
  <si>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</si>
  <si>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</si>
  <si>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</si>
  <si>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</si>
  <si>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</si>
  <si>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</si>
  <si>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</si>
  <si>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</si>
  <si>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</si>
  <si>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</si>
  <si>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</si>
  <si>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</si>
  <si>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</si>
  <si>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</si>
  <si>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</si>
  <si>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</si>
  <si>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</si>
  <si>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</si>
  <si>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</si>
  <si>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</si>
  <si>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</si>
  <si>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</si>
  <si>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</si>
  <si>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</si>
  <si>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</si>
  <si>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</si>
  <si>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</si>
  <si>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</si>
  <si>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</si>
  <si>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</si>
  <si>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</si>
  <si>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</si>
  <si>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</si>
  <si>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</si>
  <si>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</si>
  <si>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</si>
  <si>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</si>
  <si>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</si>
  <si>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</si>
  <si>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</si>
  <si>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</si>
  <si>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</si>
  <si>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</si>
  <si>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</si>
  <si>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</si>
  <si>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</si>
  <si>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</si>
  <si>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</si>
  <si>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</si>
  <si>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</si>
  <si>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</si>
  <si>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</si>
  <si>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</si>
  <si>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</si>
  <si>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</si>
  <si>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</si>
  <si>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</si>
  <si>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</si>
  <si>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</si>
  <si>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</si>
  <si>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</si>
  <si>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</si>
  <si>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</si>
  <si>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</si>
  <si>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</si>
  <si>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</si>
  <si>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</si>
  <si>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</si>
  <si>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</si>
  <si>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</si>
  <si>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</si>
  <si>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</si>
  <si>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</si>
  <si>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</si>
  <si>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</si>
  <si>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</si>
  <si>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</si>
  <si>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</si>
  <si>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</si>
  <si>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</si>
  <si>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</si>
  <si>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</si>
  <si>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</si>
  <si>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</si>
  <si>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</si>
  <si>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</si>
  <si>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</si>
  <si>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</si>
  <si>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</si>
  <si>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</si>
  <si>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</si>
  <si>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</si>
  <si>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</si>
  <si>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</si>
  <si>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</si>
  <si>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</si>
  <si>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</si>
  <si>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</si>
  <si>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</si>
  <si>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</si>
  <si>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</si>
  <si>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</si>
  <si>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</si>
  <si>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</si>
  <si>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</si>
  <si>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</si>
  <si>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</si>
  <si>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</si>
  <si>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</si>
  <si>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</si>
  <si>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</si>
  <si>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</si>
  <si>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</si>
  <si>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</si>
  <si>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</si>
  <si>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</si>
  <si>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</si>
  <si>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</si>
  <si>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</si>
  <si>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</si>
  <si>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</si>
  <si>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</si>
  <si>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</si>
  <si>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</si>
  <si>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</si>
  <si>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</si>
  <si>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</si>
  <si>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</si>
  <si>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</si>
  <si>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</si>
  <si>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</si>
  <si>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</si>
  <si>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</si>
  <si>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</si>
  <si>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</si>
  <si>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</si>
  <si>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</si>
  <si>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</si>
  <si>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</si>
  <si>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</si>
  <si>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</si>
  <si>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</si>
  <si>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</si>
  <si>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</si>
  <si>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</si>
  <si>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</si>
  <si>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</si>
  <si>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</si>
  <si>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</si>
  <si>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</si>
  <si>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</si>
  <si>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</si>
  <si>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</si>
  <si>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</si>
  <si>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</si>
  <si>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</si>
  <si>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</si>
  <si>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</si>
  <si>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</si>
  <si>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</si>
  <si>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</si>
  <si>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</si>
  <si>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</si>
  <si>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</si>
  <si>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</si>
  <si>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</si>
  <si>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</si>
  <si>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</si>
  <si>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</si>
  <si>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</si>
  <si>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</si>
  <si>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</si>
  <si>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</si>
  <si>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</si>
  <si>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</si>
  <si>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</si>
  <si>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</si>
  <si>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</si>
  <si>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</si>
  <si>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</si>
  <si>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</si>
  <si>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</si>
  <si>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</si>
  <si>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</si>
  <si>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</si>
  <si>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</si>
  <si>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</si>
  <si>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</si>
  <si>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</si>
  <si>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</si>
  <si>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</si>
  <si>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</si>
  <si>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</si>
  <si>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</si>
  <si>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</si>
  <si>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</si>
  <si>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</si>
  <si>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</si>
  <si>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</si>
  <si>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</si>
  <si>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</si>
  <si>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</si>
  <si>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</si>
  <si>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</si>
  <si>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</si>
  <si>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</si>
  <si>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</si>
  <si>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</si>
  <si>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</si>
  <si>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</si>
  <si>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</si>
  <si>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</si>
  <si>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</si>
  <si>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</si>
  <si>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</si>
  <si>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</si>
  <si>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</si>
  <si>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</si>
  <si>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</si>
  <si>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</si>
  <si>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</si>
  <si>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</si>
  <si>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</si>
  <si>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</si>
  <si>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</si>
  <si>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</si>
  <si>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</si>
  <si>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</si>
  <si>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</si>
  <si>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</si>
  <si>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</si>
  <si>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</si>
  <si>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</si>
  <si>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</si>
  <si>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</si>
  <si>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</si>
  <si>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</si>
  <si>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</si>
  <si>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</si>
  <si>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</si>
  <si>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</si>
  <si>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</si>
  <si>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</si>
  <si>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</si>
  <si>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</si>
  <si>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</si>
  <si>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</si>
  <si>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</si>
  <si>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</si>
  <si>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</si>
  <si>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</si>
  <si>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</si>
  <si>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</si>
  <si>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</si>
  <si>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</si>
  <si>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</si>
  <si>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</si>
  <si>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</si>
  <si>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</si>
  <si>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</si>
  <si>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</si>
  <si>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</si>
  <si>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</si>
  <si>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</si>
  <si>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</si>
  <si>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</si>
  <si>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</si>
  <si>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</si>
  <si>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</si>
  <si>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</si>
  <si>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</si>
  <si>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</si>
  <si>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</si>
  <si>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</si>
  <si>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</si>
  <si>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</si>
  <si>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</si>
  <si>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</si>
  <si>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</si>
  <si>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</si>
  <si>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</si>
  <si>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</si>
  <si>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</si>
  <si>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</si>
  <si>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</si>
  <si>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</si>
  <si>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</si>
  <si>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</si>
  <si>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</si>
  <si>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</si>
  <si>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</si>
  <si>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</si>
  <si>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</si>
  <si>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</si>
  <si>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</si>
  <si>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</si>
  <si>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</si>
  <si>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</si>
  <si>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</si>
  <si>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</si>
  <si>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</si>
  <si>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</si>
  <si>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</si>
  <si>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</si>
  <si>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</si>
  <si>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</si>
  <si>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</si>
  <si>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</si>
  <si>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</si>
  <si>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</si>
  <si>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</si>
  <si>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</si>
  <si>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</si>
  <si>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</si>
  <si>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</si>
  <si>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</si>
  <si>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</si>
  <si>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</si>
  <si>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</si>
  <si>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</si>
  <si>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</si>
  <si>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</si>
  <si>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</si>
  <si>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</si>
  <si>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</si>
  <si>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</si>
  <si>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</si>
  <si>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</si>
  <si>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</si>
  <si>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</si>
  <si>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</si>
  <si>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</si>
  <si>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</si>
  <si>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</si>
  <si>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</si>
  <si>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</si>
  <si>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</si>
  <si>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</si>
  <si>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</si>
  <si>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</si>
  <si>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</si>
  <si>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</si>
  <si>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</si>
  <si>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</si>
  <si>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</si>
  <si>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</si>
  <si>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</si>
  <si>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</si>
  <si>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</si>
  <si>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</si>
  <si>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</si>
  <si>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</si>
  <si>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</si>
  <si>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</si>
  <si>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</si>
  <si>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</si>
  <si>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</si>
  <si>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</si>
  <si>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</si>
  <si>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</si>
  <si>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</si>
  <si>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</si>
  <si>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</si>
  <si>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</si>
  <si>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</si>
  <si>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</si>
  <si>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</si>
  <si>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</si>
  <si>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</si>
  <si>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</si>
  <si>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</si>
  <si>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</si>
  <si>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</si>
  <si>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</si>
  <si>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</si>
  <si>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</si>
  <si>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</si>
  <si>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</si>
  <si>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</si>
  <si>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</si>
  <si>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</si>
  <si>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</si>
  <si>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</si>
  <si>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</si>
  <si>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</si>
  <si>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</si>
  <si>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</si>
  <si>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</si>
  <si>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</si>
  <si>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</si>
  <si>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</si>
  <si>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</si>
  <si>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</si>
  <si>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</si>
  <si>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</si>
  <si>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</si>
  <si>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</si>
  <si>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</si>
  <si>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</si>
  <si>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</si>
  <si>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</si>
  <si>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</si>
  <si>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</si>
  <si>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</si>
  <si>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</si>
  <si>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</si>
  <si>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</si>
  <si>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</si>
  <si>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</si>
  <si>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</si>
  <si>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</si>
  <si>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</si>
  <si>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</si>
  <si>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</si>
  <si>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</si>
  <si>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</si>
  <si>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</si>
  <si>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</si>
  <si>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</si>
  <si>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</si>
  <si>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</si>
  <si>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</si>
  <si>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</si>
  <si>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</si>
  <si>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</si>
  <si>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</si>
  <si>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</si>
  <si>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</si>
  <si>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</si>
  <si>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</si>
  <si>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</si>
  <si>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</si>
  <si>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</si>
  <si>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</si>
  <si>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</si>
  <si>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</si>
  <si>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</si>
  <si>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</si>
  <si>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</si>
  <si>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</si>
  <si>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</si>
  <si>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</si>
  <si>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</si>
  <si>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</si>
  <si>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</si>
  <si>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</si>
  <si>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</si>
  <si>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</si>
  <si>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</si>
  <si>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</si>
  <si>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</si>
  <si>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</si>
  <si>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</si>
  <si>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</si>
  <si>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</si>
  <si>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</si>
  <si>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</si>
  <si>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</si>
  <si>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</si>
  <si>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</si>
  <si>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</si>
  <si>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</si>
  <si>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</si>
  <si>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</si>
  <si>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</si>
  <si>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</si>
  <si>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</si>
  <si>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</si>
  <si>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</si>
  <si>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</si>
  <si>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</si>
  <si>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</si>
  <si>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</si>
  <si>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</si>
  <si>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</si>
  <si>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</si>
  <si>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</si>
  <si>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</si>
  <si>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</si>
  <si>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</si>
  <si>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</si>
  <si>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</si>
  <si>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</si>
  <si>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</si>
  <si>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</si>
  <si>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</si>
  <si>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</si>
  <si>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</si>
  <si>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</si>
  <si>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</si>
  <si>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</si>
  <si>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</si>
  <si>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</si>
  <si>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</si>
  <si>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</si>
  <si>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</si>
  <si>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</si>
  <si>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</si>
  <si>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</si>
  <si>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</si>
  <si>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</si>
  <si>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</si>
  <si>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</si>
  <si>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</si>
  <si>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</si>
  <si>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</si>
  <si>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</si>
  <si>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</si>
  <si>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</si>
  <si>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</si>
  <si>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</si>
  <si>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</si>
  <si>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</si>
  <si>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</si>
  <si>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</si>
  <si>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</si>
  <si>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</si>
  <si>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</si>
  <si>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</si>
  <si>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</si>
  <si>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</si>
  <si>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</si>
  <si>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</si>
  <si>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</si>
  <si>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</si>
  <si>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</si>
  <si>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</si>
  <si>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</si>
  <si>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</si>
  <si>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</si>
  <si>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</si>
  <si>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</si>
  <si>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</si>
  <si>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</si>
  <si>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</si>
  <si>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</si>
  <si>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</si>
  <si>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</si>
  <si>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</si>
  <si>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</si>
  <si>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</si>
  <si>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</si>
  <si>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</si>
  <si>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</si>
  <si>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</si>
  <si>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</si>
  <si>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</si>
  <si>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</si>
  <si>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</si>
  <si>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</si>
  <si>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</si>
  <si>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</si>
  <si>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</si>
  <si>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</si>
  <si>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</si>
  <si>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</si>
  <si>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</si>
  <si>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</si>
  <si>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</si>
  <si>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</si>
  <si>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</si>
  <si>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</si>
  <si>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</si>
  <si>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</si>
  <si>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</si>
  <si>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</si>
  <si>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</si>
  <si>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</si>
  <si>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</si>
  <si>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</si>
  <si>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</si>
  <si>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</si>
  <si>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</si>
  <si>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</si>
  <si>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</si>
  <si>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</si>
  <si>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</si>
  <si>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</si>
  <si>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</si>
  <si>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</si>
  <si>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</si>
  <si>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</si>
  <si>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</si>
  <si>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</si>
  <si>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</si>
  <si>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</si>
  <si>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</si>
  <si>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</si>
  <si>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</si>
  <si>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</si>
  <si>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</si>
  <si>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</si>
  <si>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</si>
  <si>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</si>
  <si>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</si>
  <si>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</si>
  <si>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</si>
  <si>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</si>
  <si>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</si>
  <si>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</si>
  <si>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</si>
  <si>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</si>
  <si>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</si>
  <si>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</si>
  <si>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</si>
  <si>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</si>
  <si>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</si>
  <si>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</si>
  <si>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</si>
  <si>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</si>
  <si>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</si>
  <si>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</si>
  <si>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</si>
  <si>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</si>
  <si>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</si>
  <si>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</si>
  <si>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</si>
  <si>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</si>
  <si>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</si>
  <si>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</si>
  <si>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</si>
  <si>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</si>
  <si>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</si>
  <si>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</si>
  <si>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</si>
  <si>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</si>
  <si>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</si>
  <si>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</si>
  <si>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</si>
  <si>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</si>
  <si>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</si>
  <si>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</si>
  <si>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</si>
  <si>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</si>
  <si>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</si>
  <si>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</si>
  <si>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</si>
  <si>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</si>
  <si>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</si>
  <si>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</si>
  <si>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</si>
  <si>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</si>
  <si>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</si>
  <si>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</si>
  <si>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</si>
  <si>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</si>
  <si>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</si>
  <si>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</si>
  <si>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</si>
  <si>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</si>
  <si>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</si>
  <si>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</si>
  <si>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</si>
  <si>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</si>
  <si>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</si>
  <si>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</si>
  <si>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</si>
  <si>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</si>
  <si>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</si>
  <si>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</si>
  <si>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</si>
  <si>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</si>
  <si>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</si>
  <si>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</si>
  <si>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</si>
  <si>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</si>
  <si>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</si>
  <si>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</si>
  <si>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</si>
  <si>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</si>
  <si>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</si>
  <si>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</si>
  <si>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</si>
  <si>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</si>
  <si>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</si>
  <si>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</si>
  <si>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</si>
  <si>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</si>
  <si>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</si>
  <si>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</si>
  <si>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</si>
  <si>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</si>
  <si>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</si>
  <si>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</si>
  <si>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</si>
  <si>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</si>
  <si>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</si>
  <si>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</si>
  <si>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</si>
  <si>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</si>
  <si>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</si>
  <si>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</si>
  <si>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</si>
  <si>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</si>
  <si>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</si>
  <si>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</si>
  <si>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</si>
  <si>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</si>
  <si>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</si>
  <si>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</si>
  <si>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</si>
  <si>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</si>
  <si>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</si>
  <si>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</si>
  <si>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</si>
  <si>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</si>
  <si>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</si>
  <si>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</si>
  <si>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</si>
  <si>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</si>
  <si>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</si>
  <si>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</si>
  <si>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</si>
  <si>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</si>
  <si>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</si>
  <si>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</si>
  <si>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</si>
  <si>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</si>
  <si>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</si>
  <si>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</si>
  <si>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</si>
  <si>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</si>
  <si>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</si>
  <si>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</si>
  <si>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</si>
  <si>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</si>
  <si>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</si>
  <si>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</si>
  <si>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</si>
  <si>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</si>
  <si>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</si>
  <si>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</si>
  <si>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</si>
  <si>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</si>
  <si>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</si>
  <si>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</si>
  <si>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</si>
  <si>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</si>
  <si>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</si>
  <si>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</si>
  <si>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</si>
  <si>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</si>
  <si>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</si>
  <si>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</si>
  <si>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</si>
  <si>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</si>
  <si>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</si>
  <si>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</si>
  <si>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</si>
  <si>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</si>
  <si>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</si>
  <si>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</si>
  <si>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</si>
  <si>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</si>
  <si>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</si>
  <si>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</si>
  <si>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</si>
  <si>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</si>
  <si>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</si>
  <si>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</si>
  <si>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</si>
  <si>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</si>
  <si>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</si>
  <si>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</si>
  <si>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</si>
  <si>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</si>
  <si>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</si>
  <si>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</si>
  <si>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</si>
  <si>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</si>
  <si>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</si>
  <si>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</si>
  <si>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</si>
  <si>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</si>
  <si>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</si>
  <si>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</si>
  <si>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</si>
  <si>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</si>
  <si>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</si>
  <si>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</si>
  <si>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</si>
  <si>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</si>
  <si>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</si>
  <si>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</si>
  <si>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</si>
  <si>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</si>
  <si>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</si>
  <si>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</si>
  <si>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</si>
  <si>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</si>
  <si>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</si>
  <si>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</si>
  <si>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</si>
  <si>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</si>
  <si>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</si>
  <si>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</si>
  <si>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</si>
  <si>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</si>
  <si>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</si>
  <si>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</si>
  <si>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</si>
  <si>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</si>
  <si>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</si>
  <si>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</si>
  <si>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</si>
  <si>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</si>
  <si>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</si>
  <si>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</si>
  <si>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</si>
  <si>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</si>
  <si>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</si>
  <si>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</si>
  <si>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</si>
  <si>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</si>
  <si>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</si>
  <si>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</si>
  <si>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</si>
  <si>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</si>
  <si>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</si>
  <si>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</si>
  <si>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</si>
  <si>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</si>
  <si>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</si>
  <si>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</si>
  <si>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</si>
  <si>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</si>
  <si>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</si>
  <si>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</si>
  <si>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</si>
  <si>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</si>
  <si>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</si>
  <si>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</si>
  <si>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</si>
  <si>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</si>
  <si>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</si>
  <si>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</si>
  <si>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</si>
  <si>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</si>
  <si>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</si>
  <si>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</si>
  <si>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</si>
  <si>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</si>
  <si>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</si>
  <si>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</si>
  <si>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</si>
  <si>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</si>
  <si>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</si>
  <si>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</si>
  <si>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</si>
  <si>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</si>
  <si>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</si>
  <si>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</si>
  <si>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</si>
  <si>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</si>
  <si>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</si>
  <si>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</si>
  <si>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</si>
  <si>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</si>
  <si>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</si>
  <si>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</si>
  <si>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</si>
  <si>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</si>
  <si>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</si>
  <si>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</si>
  <si>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</si>
  <si>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</si>
  <si>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</si>
  <si>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</si>
  <si>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</si>
  <si>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</si>
  <si>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</si>
  <si>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</si>
  <si>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</si>
  <si>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</si>
  <si>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</si>
  <si>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</si>
  <si>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</si>
  <si>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</si>
  <si>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</si>
  <si>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</si>
  <si>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</si>
  <si>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</si>
  <si>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</si>
  <si>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</si>
  <si>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</si>
  <si>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</si>
  <si>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</si>
  <si>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</si>
  <si>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</si>
  <si>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</si>
  <si>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</si>
  <si>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</si>
  <si>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</si>
  <si>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</si>
  <si>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</si>
  <si>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</si>
  <si>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</si>
  <si>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</si>
  <si>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</si>
  <si>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</si>
  <si>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</si>
  <si>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</si>
  <si>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</si>
  <si>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</si>
  <si>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</si>
  <si>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</si>
  <si>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</si>
  <si>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</si>
  <si>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</si>
  <si>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</si>
  <si>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</si>
  <si>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</si>
  <si>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</si>
  <si>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</si>
  <si>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</si>
  <si>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</si>
  <si>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</si>
  <si>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</si>
  <si>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</si>
  <si>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</si>
  <si>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</si>
  <si>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</si>
  <si>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</si>
  <si>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</si>
  <si>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</si>
  <si>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</si>
  <si>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</si>
  <si>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</si>
  <si>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</si>
  <si>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</si>
  <si>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</si>
  <si>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</si>
  <si>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</si>
  <si>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</si>
  <si>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</si>
  <si>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</si>
  <si>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</si>
  <si>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</si>
  <si>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</si>
  <si>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</si>
  <si>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</si>
  <si>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</si>
  <si>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</si>
  <si>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</si>
  <si>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</si>
  <si>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</si>
  <si>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</si>
  <si>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</si>
  <si>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</si>
  <si>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</si>
  <si>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</si>
  <si>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</si>
  <si>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</si>
  <si>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</si>
  <si>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</si>
  <si>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</si>
  <si>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</si>
  <si>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</si>
  <si>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</si>
  <si>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</si>
  <si>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</si>
  <si>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</si>
  <si>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</si>
  <si>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</si>
  <si>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</si>
  <si>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</si>
  <si>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</si>
  <si>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</si>
  <si>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</si>
  <si>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</si>
  <si>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</si>
  <si>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</si>
  <si>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</si>
  <si>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</si>
  <si>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</si>
  <si>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</si>
  <si>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</si>
  <si>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</si>
  <si>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</si>
  <si>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</si>
  <si>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</si>
  <si>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</si>
  <si>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</si>
  <si>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</si>
  <si>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</si>
  <si>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</si>
  <si>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</si>
  <si>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</si>
  <si>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</si>
  <si>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</si>
  <si>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</si>
  <si>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</si>
  <si>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</si>
  <si>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</si>
  <si>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</si>
  <si>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</si>
  <si>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</si>
  <si>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</si>
  <si>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</si>
  <si>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</si>
  <si>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</si>
  <si>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</si>
  <si>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</si>
  <si>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</si>
  <si>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</si>
  <si>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</si>
  <si>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</si>
  <si>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</si>
  <si>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</si>
  <si>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</si>
  <si>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</si>
  <si>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</si>
  <si>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</si>
  <si>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</si>
  <si>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</si>
  <si>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</si>
  <si>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</si>
  <si>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</si>
  <si>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</si>
  <si>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</si>
  <si>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</si>
  <si>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</si>
  <si>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</si>
  <si>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</si>
  <si>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</si>
  <si>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</si>
  <si>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</si>
  <si>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</si>
  <si>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</si>
  <si>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</si>
  <si>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</si>
  <si>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</si>
  <si>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</si>
  <si>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</si>
  <si>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</si>
  <si>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</si>
  <si>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</si>
  <si>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</si>
  <si>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</si>
  <si>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</si>
  <si>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</si>
  <si>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</si>
  <si>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</si>
  <si>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</si>
  <si>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</si>
  <si>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</si>
  <si>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</si>
  <si>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</si>
  <si>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</si>
  <si>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</si>
  <si>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</si>
  <si>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</si>
  <si>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</si>
  <si>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</si>
  <si>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</si>
  <si>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</si>
  <si>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</si>
  <si>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</si>
  <si>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</si>
  <si>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</si>
  <si>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</si>
  <si>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</si>
  <si>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</si>
  <si>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</si>
  <si>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</si>
  <si>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</si>
  <si>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</si>
  <si>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</si>
  <si>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</si>
  <si>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</si>
  <si>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</si>
  <si>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</si>
  <si>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</si>
  <si>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</si>
  <si>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</si>
  <si>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</si>
  <si>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</si>
  <si>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</si>
  <si>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</si>
  <si>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</si>
  <si>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</si>
  <si>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</si>
  <si>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</si>
  <si>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</si>
  <si>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</si>
  <si>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</si>
  <si>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</si>
  <si>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</si>
  <si>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</si>
  <si>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</si>
  <si>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</si>
  <si>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</si>
  <si>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</si>
  <si>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</si>
  <si>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</si>
  <si>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</si>
  <si>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</si>
  <si>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</si>
  <si>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</si>
  <si>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</si>
  <si>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</si>
  <si>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</si>
  <si>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</si>
  <si>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</si>
  <si>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</si>
  <si>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</si>
  <si>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</si>
  <si>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</si>
  <si>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</si>
  <si>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</si>
  <si>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</si>
  <si>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</si>
  <si>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</si>
  <si>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</si>
  <si>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</si>
  <si>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</si>
  <si>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</si>
  <si>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</si>
  <si>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</si>
  <si>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</si>
  <si>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</si>
  <si>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</si>
  <si>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</si>
  <si>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</si>
  <si>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</si>
  <si>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</si>
  <si>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</si>
  <si>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</si>
  <si>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</si>
  <si>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</si>
  <si>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</si>
  <si>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</si>
  <si>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</si>
  <si>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</si>
  <si>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</si>
  <si>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</si>
  <si>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</si>
  <si>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</si>
  <si>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</si>
  <si>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</si>
  <si>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</si>
  <si>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</si>
  <si>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</si>
  <si>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</si>
  <si>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</si>
  <si>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</si>
  <si>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</si>
  <si>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</si>
  <si>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</si>
  <si>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</si>
  <si>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</si>
  <si>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</si>
  <si>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</si>
  <si>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</si>
  <si>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</si>
  <si>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</si>
  <si>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</si>
  <si>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</si>
  <si>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</si>
  <si>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</si>
  <si>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</si>
  <si>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</si>
  <si>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</si>
  <si>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</si>
  <si>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</si>
  <si>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</si>
  <si>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</si>
  <si>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</si>
  <si>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</si>
  <si>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</si>
  <si>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</si>
  <si>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</si>
  <si>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</si>
  <si>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</si>
  <si>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</si>
  <si>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</si>
  <si>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</si>
  <si>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</si>
  <si>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</si>
  <si>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</si>
  <si>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</si>
  <si>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</si>
  <si>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</si>
  <si>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</si>
  <si>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</si>
  <si>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</si>
  <si>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</si>
  <si>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</si>
  <si>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</si>
  <si>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</si>
  <si>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</si>
  <si>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</si>
  <si>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</si>
  <si>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</si>
  <si>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</si>
  <si>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</si>
  <si>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</si>
  <si>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</si>
  <si>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</si>
  <si>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</si>
  <si>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</si>
  <si>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</si>
  <si>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</si>
  <si>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</si>
  <si>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</si>
  <si>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</si>
  <si>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</si>
  <si>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</si>
  <si>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</si>
  <si>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</si>
  <si>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</si>
  <si>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</si>
  <si>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</si>
  <si>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</si>
  <si>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</si>
  <si>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</si>
  <si>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</si>
  <si>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</si>
  <si>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</si>
  <si>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</si>
  <si>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</si>
  <si>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</si>
  <si>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</si>
  <si>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</si>
  <si>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</si>
  <si>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</si>
  <si>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</si>
  <si>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</si>
  <si>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</si>
  <si>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</si>
  <si>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</si>
  <si>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</si>
  <si>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</si>
  <si>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</si>
  <si>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</si>
  <si>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</si>
  <si>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</si>
  <si>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</si>
  <si>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</si>
  <si>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</si>
  <si>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</si>
  <si>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</si>
  <si>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</si>
  <si>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</si>
  <si>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</si>
  <si>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</si>
  <si>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</si>
  <si>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</si>
  <si>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</si>
  <si>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</si>
  <si>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</si>
  <si>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</si>
  <si>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</si>
  <si>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</si>
  <si>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</si>
  <si>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</si>
  <si>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</si>
  <si>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</si>
  <si>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</si>
  <si>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</si>
  <si>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</si>
  <si>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</si>
  <si>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</si>
  <si>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</si>
  <si>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</si>
  <si>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</si>
  <si>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</si>
  <si>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</si>
  <si>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</si>
  <si>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</si>
  <si>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</si>
  <si>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</si>
  <si>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</si>
  <si>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</si>
  <si>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</si>
  <si>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</si>
  <si>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</si>
  <si>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</si>
  <si>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</si>
  <si>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</si>
  <si>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</si>
  <si>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</si>
  <si>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</si>
  <si>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</si>
  <si>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</si>
  <si>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</si>
  <si>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</si>
  <si>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</si>
  <si>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</si>
  <si>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</si>
  <si>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</si>
  <si>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</si>
  <si>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</si>
  <si>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</si>
  <si>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</si>
  <si>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</si>
  <si>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</si>
  <si>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</si>
  <si>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</si>
  <si>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</si>
  <si>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</si>
  <si>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</si>
  <si>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</si>
  <si>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</si>
  <si>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</si>
  <si>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</si>
  <si>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</si>
  <si>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</si>
  <si>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</si>
  <si>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</si>
  <si>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</si>
  <si>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</si>
  <si>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</si>
  <si>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</si>
  <si>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</si>
  <si>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</si>
  <si>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</si>
  <si>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</si>
  <si>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</si>
  <si>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</si>
  <si>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</si>
  <si>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</si>
  <si>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</si>
  <si>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</si>
  <si>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</si>
  <si>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</si>
  <si>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</si>
  <si>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</si>
  <si>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</si>
  <si>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</si>
  <si>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</si>
  <si>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</si>
  <si>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</si>
  <si>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</si>
  <si>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</si>
  <si>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</si>
  <si>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</si>
  <si>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</si>
  <si>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</si>
  <si>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</si>
  <si>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</si>
  <si>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</si>
  <si>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</si>
  <si>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</si>
  <si>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</si>
  <si>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</si>
  <si>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</si>
  <si>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</si>
  <si>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</si>
  <si>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</si>
  <si>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</si>
  <si>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</si>
  <si>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</si>
  <si>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</si>
  <si>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</si>
  <si>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</si>
  <si>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</si>
  <si>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</si>
  <si>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</si>
  <si>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</si>
  <si>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</si>
  <si>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</si>
  <si>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</si>
  <si>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</si>
  <si>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</si>
  <si>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</si>
  <si>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</si>
  <si>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</si>
  <si>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</si>
  <si>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</si>
  <si>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</si>
  <si>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</si>
  <si>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</si>
  <si>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</si>
  <si>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</si>
  <si>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</si>
  <si>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</si>
  <si>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</si>
  <si>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</si>
  <si>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</si>
  <si>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</si>
  <si>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</si>
  <si>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</si>
  <si>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</si>
  <si>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</si>
  <si>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</si>
  <si>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</si>
  <si>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</si>
  <si>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</si>
  <si>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</si>
  <si>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</si>
  <si>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</si>
  <si>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</si>
  <si>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</si>
  <si>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</si>
  <si>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</si>
  <si>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</si>
  <si>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</si>
  <si>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</si>
  <si>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</si>
  <si>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</si>
  <si>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</si>
  <si>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</si>
  <si>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</si>
  <si>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</si>
  <si>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</si>
  <si>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</si>
  <si>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</si>
  <si>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</si>
  <si>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</si>
  <si>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</si>
  <si>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</si>
  <si>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</si>
  <si>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</si>
  <si>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</si>
  <si>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</si>
  <si>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</si>
  <si>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</si>
  <si>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</si>
  <si>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</si>
  <si>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</si>
  <si>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</si>
  <si>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</si>
  <si>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</si>
  <si>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</si>
  <si>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</si>
  <si>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</si>
  <si>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</si>
  <si>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</si>
  <si>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</si>
  <si>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</si>
  <si>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</si>
  <si>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</si>
  <si>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</si>
  <si>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</si>
  <si>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</si>
  <si>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</si>
  <si>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</si>
  <si>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</si>
  <si>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</si>
  <si>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</si>
  <si>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</si>
  <si>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</si>
  <si>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</si>
  <si>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</si>
  <si>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</si>
  <si>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</si>
  <si>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</si>
  <si>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</si>
  <si>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</si>
  <si>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</si>
  <si>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</si>
  <si>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</si>
  <si>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</si>
  <si>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</si>
  <si>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</si>
  <si>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</si>
  <si>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</si>
  <si>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</si>
  <si>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</si>
  <si>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</si>
  <si>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</si>
  <si>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</si>
  <si>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</si>
  <si>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</si>
  <si>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</si>
  <si>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</si>
  <si>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</si>
  <si>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</si>
  <si>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</si>
  <si>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</si>
  <si>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</si>
  <si>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</si>
  <si>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</si>
  <si>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</si>
  <si>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</si>
  <si>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</si>
  <si>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</si>
  <si>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</si>
  <si>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</si>
  <si>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</si>
  <si>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</si>
  <si>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</si>
  <si>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</si>
  <si>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</si>
  <si>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</si>
  <si>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</si>
  <si>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</si>
  <si>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</si>
  <si>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</si>
  <si>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</si>
  <si>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</si>
  <si>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</si>
  <si>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</si>
  <si>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</si>
  <si>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</si>
  <si>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</si>
  <si>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</si>
  <si>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</si>
  <si>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</si>
  <si>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</si>
  <si>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</si>
  <si>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</si>
  <si>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</si>
  <si>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</si>
  <si>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</si>
  <si>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</si>
  <si>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</si>
  <si>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</si>
  <si>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</si>
  <si>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</si>
  <si>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</si>
  <si>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</si>
  <si>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</si>
  <si>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</si>
  <si>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</si>
  <si>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</si>
  <si>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</si>
  <si>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</si>
  <si>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</si>
  <si>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</si>
  <si>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</si>
  <si>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</si>
  <si>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</si>
  <si>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</si>
  <si>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</si>
  <si>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</si>
  <si>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</si>
  <si>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</si>
  <si>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</si>
  <si>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</si>
  <si>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</si>
  <si>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</si>
  <si>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</si>
  <si>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</si>
  <si>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</si>
  <si>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</si>
  <si>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</si>
  <si>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</si>
  <si>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</si>
  <si>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</si>
  <si>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</si>
  <si>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</si>
  <si>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</si>
  <si>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</si>
  <si>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</si>
  <si>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</si>
  <si>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</si>
  <si>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</si>
  <si>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</si>
  <si>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</si>
  <si>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</si>
  <si>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</si>
  <si>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</si>
  <si>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</si>
  <si>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</si>
  <si>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</si>
  <si>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</si>
  <si>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</si>
  <si>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</si>
  <si>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</si>
  <si>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</si>
  <si>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</si>
  <si>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</si>
  <si>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</si>
  <si>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</si>
  <si>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</si>
  <si>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</si>
  <si>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</si>
  <si>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</si>
  <si>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</si>
  <si>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</si>
  <si>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</si>
  <si>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</si>
  <si>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</si>
  <si>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</si>
  <si>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</si>
  <si>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</si>
  <si>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</si>
  <si>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</si>
  <si>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</si>
  <si>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</si>
  <si>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</si>
  <si>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</si>
  <si>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</si>
  <si>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</si>
  <si>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</si>
  <si>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</si>
  <si>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</si>
  <si>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</si>
  <si>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</si>
  <si>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</si>
  <si>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</si>
  <si>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</si>
  <si>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</si>
  <si>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</si>
  <si>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</si>
  <si>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</si>
  <si>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</si>
  <si>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</si>
  <si>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</si>
  <si>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</si>
  <si>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</si>
  <si>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</si>
  <si>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</si>
  <si>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</si>
  <si>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</si>
  <si>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</si>
  <si>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</si>
  <si>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</si>
  <si>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</si>
  <si>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</si>
  <si>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</si>
  <si>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</si>
  <si>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</si>
  <si>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</si>
  <si>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</si>
  <si>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</si>
  <si>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</si>
  <si>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</si>
  <si>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</si>
  <si>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</si>
  <si>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</si>
  <si>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</si>
  <si>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</si>
  <si>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</si>
  <si>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</si>
  <si>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</si>
  <si>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</si>
  <si>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</si>
  <si>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</si>
  <si>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</si>
  <si>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</si>
  <si>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</si>
  <si>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</si>
  <si>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</si>
  <si>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</si>
  <si>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</si>
  <si>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</si>
  <si>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</si>
  <si>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</si>
  <si>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</si>
  <si>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</si>
  <si>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</si>
  <si>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</si>
  <si>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</si>
  <si>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</si>
  <si>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</si>
  <si>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</si>
  <si>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</si>
  <si>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</si>
  <si>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</si>
  <si>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</si>
  <si>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</si>
  <si>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</si>
  <si>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</si>
  <si>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</si>
  <si>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</si>
  <si>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</si>
  <si>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</si>
  <si>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</si>
  <si>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</si>
  <si>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</si>
  <si>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</si>
  <si>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</si>
  <si>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</si>
  <si>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</si>
  <si>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</si>
  <si>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</si>
  <si>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</si>
  <si>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</si>
  <si>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</si>
  <si>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</si>
  <si>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</si>
  <si>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</si>
  <si>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</si>
  <si>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</si>
  <si>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</si>
  <si>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</si>
  <si>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</si>
  <si>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</si>
  <si>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</si>
  <si>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</si>
  <si>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</si>
  <si>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</si>
  <si>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</si>
  <si>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</si>
  <si>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</si>
  <si>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</si>
  <si>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</si>
  <si>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</si>
  <si>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</si>
  <si>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</si>
  <si>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</si>
  <si>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</si>
  <si>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</si>
  <si>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</si>
  <si>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</si>
  <si>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</si>
  <si>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</si>
  <si>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</si>
  <si>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</si>
  <si>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</si>
  <si>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</si>
  <si>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</si>
  <si>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</si>
  <si>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</si>
  <si>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</si>
  <si>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</si>
  <si>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</si>
  <si>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</si>
  <si>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</si>
  <si>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</si>
  <si>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</si>
  <si>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</si>
  <si>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</si>
  <si>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</si>
  <si>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</si>
  <si>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</si>
  <si>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</si>
  <si>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</si>
  <si>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</si>
  <si>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</si>
  <si>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</si>
  <si>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</si>
  <si>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</si>
  <si>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</si>
  <si>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</si>
  <si>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</si>
  <si>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</si>
  <si>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</si>
  <si>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</si>
  <si>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</si>
  <si>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</si>
  <si>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</si>
  <si>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</si>
  <si>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</si>
  <si>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</si>
  <si>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</si>
  <si>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</si>
  <si>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</si>
  <si>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</si>
  <si>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</si>
  <si>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</si>
  <si>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</si>
  <si>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</si>
  <si>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</si>
  <si>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</si>
  <si>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</si>
  <si>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</si>
  <si>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</si>
  <si>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</si>
  <si>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</si>
  <si>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</si>
  <si>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</si>
  <si>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</si>
  <si>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</si>
  <si>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</si>
  <si>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</si>
  <si>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</si>
  <si>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</si>
  <si>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</si>
  <si>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</si>
  <si>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</si>
  <si>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</si>
  <si>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</si>
  <si>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</si>
  <si>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</si>
  <si>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</si>
  <si>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</si>
  <si>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</si>
  <si>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</si>
  <si>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</si>
  <si>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</si>
  <si>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</si>
  <si>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</si>
  <si>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</si>
  <si>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</si>
  <si>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</si>
  <si>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</si>
  <si>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</si>
  <si>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</si>
  <si>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</si>
  <si>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</si>
  <si>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</si>
  <si>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</si>
  <si>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</si>
  <si>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</si>
  <si>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</si>
  <si>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</si>
  <si>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</si>
  <si>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</si>
  <si>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</si>
  <si>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</si>
  <si>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</si>
  <si>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</si>
  <si>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</si>
  <si>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</si>
  <si>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</si>
  <si>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</si>
  <si>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</si>
  <si>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</si>
  <si>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</si>
  <si>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</si>
  <si>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</si>
  <si>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</si>
  <si>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</si>
  <si>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</si>
  <si>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</si>
  <si>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</si>
  <si>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</si>
  <si>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</si>
  <si>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</si>
  <si>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</si>
  <si>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</si>
  <si>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</si>
  <si>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</si>
  <si>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</si>
  <si>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</si>
  <si>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</si>
  <si>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</si>
  <si>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</si>
  <si>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</si>
  <si>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</si>
  <si>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</si>
  <si>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</si>
  <si>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</si>
  <si>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</si>
  <si>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</si>
  <si>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</si>
  <si>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</si>
  <si>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</si>
  <si>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</si>
  <si>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</si>
  <si>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</si>
  <si>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</si>
  <si>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</si>
  <si>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</si>
  <si>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</si>
  <si>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</si>
  <si>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</si>
  <si>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</si>
  <si>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</si>
  <si>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</si>
  <si>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</si>
  <si>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</si>
  <si>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</si>
  <si>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</si>
  <si>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</si>
  <si>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</si>
  <si>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</si>
  <si>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</si>
  <si>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</si>
  <si>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</si>
  <si>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</si>
  <si>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</si>
  <si>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</si>
  <si>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</si>
  <si>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</si>
  <si>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</si>
  <si>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</si>
  <si>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</si>
  <si>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</si>
  <si>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</si>
  <si>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</si>
  <si>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</si>
  <si>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</si>
  <si>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</si>
  <si>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</si>
  <si>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</si>
  <si>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</si>
  <si>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</si>
  <si>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</si>
  <si>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</si>
  <si>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</si>
  <si>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</si>
  <si>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</si>
  <si>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</si>
  <si>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</si>
  <si>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</si>
  <si>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</si>
  <si>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</si>
  <si>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</si>
  <si>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</si>
  <si>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</si>
  <si>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</si>
  <si>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</si>
  <si>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</si>
  <si>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</si>
  <si>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</si>
  <si>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</si>
  <si>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</si>
  <si>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</si>
  <si>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</si>
  <si>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</si>
  <si>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</si>
  <si>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</si>
  <si>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</si>
  <si>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</si>
  <si>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</si>
  <si>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</si>
  <si>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</si>
  <si>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</si>
  <si>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</si>
  <si>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</si>
  <si>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</si>
  <si>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</si>
  <si>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</si>
  <si>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</si>
  <si>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</si>
  <si>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</si>
  <si>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</si>
  <si>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</si>
  <si>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</si>
  <si>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</si>
  <si>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</si>
  <si>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</si>
  <si>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</si>
  <si>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</si>
  <si>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</si>
  <si>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</si>
  <si>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</si>
  <si>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</si>
  <si>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</si>
  <si>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</si>
  <si>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</si>
  <si>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</si>
  <si>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</si>
  <si>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</si>
  <si>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</si>
  <si>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</si>
  <si>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</si>
  <si>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</si>
  <si>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</si>
  <si>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</si>
  <si>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</si>
  <si>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</si>
  <si>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</si>
  <si>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</si>
  <si>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</si>
  <si>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</si>
  <si>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</si>
  <si>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</si>
  <si>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</si>
  <si>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</si>
  <si>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</si>
  <si>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</si>
  <si>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</si>
  <si>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</si>
  <si>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</si>
  <si>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</si>
  <si>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</si>
  <si>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</si>
  <si>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</si>
  <si>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</si>
  <si>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</si>
  <si>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</si>
  <si>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</si>
  <si>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</si>
  <si>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</si>
  <si>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</si>
  <si>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</si>
  <si>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</si>
  <si>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</si>
  <si>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</si>
  <si>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</si>
  <si>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</si>
  <si>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</si>
  <si>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</si>
  <si>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</si>
  <si>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</si>
  <si>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</si>
  <si>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</si>
  <si>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</si>
  <si>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</si>
  <si>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</si>
  <si>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</si>
  <si>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</si>
  <si>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</si>
  <si>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</si>
  <si>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</si>
  <si>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</si>
  <si>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</si>
  <si>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</si>
  <si>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</si>
  <si>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</si>
  <si>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</si>
  <si>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</si>
  <si>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</si>
  <si>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</si>
  <si>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</si>
  <si>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</si>
  <si>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</si>
  <si>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</si>
  <si>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</si>
  <si>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</si>
  <si>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</si>
  <si>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</si>
  <si>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</si>
  <si>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</si>
  <si>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</si>
  <si>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</si>
  <si>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</si>
  <si>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</si>
  <si>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</si>
  <si>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</si>
  <si>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</si>
  <si>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</si>
  <si>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</si>
  <si>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</si>
  <si>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</si>
  <si>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</si>
  <si>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</si>
  <si>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</si>
  <si>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</si>
  <si>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</si>
  <si>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</si>
  <si>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</si>
  <si>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</si>
  <si>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</si>
  <si>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</si>
  <si>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</si>
  <si>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</si>
  <si>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</si>
  <si>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</si>
  <si>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</si>
  <si>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</si>
  <si>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</si>
  <si>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</si>
  <si>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</si>
  <si>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</si>
  <si>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</si>
  <si>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</si>
  <si>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</si>
  <si>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</si>
  <si>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</si>
  <si>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</si>
  <si>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</si>
  <si>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</si>
  <si>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</si>
  <si>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</si>
  <si>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</si>
  <si>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</si>
  <si>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</si>
  <si>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</si>
  <si>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</si>
  <si>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</si>
  <si>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</si>
  <si>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</si>
  <si>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</si>
  <si>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</si>
  <si>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</si>
  <si>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</si>
  <si>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</si>
  <si>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</si>
  <si>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</si>
  <si>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</si>
  <si>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</si>
  <si>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</si>
  <si>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</si>
  <si>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</si>
  <si>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</si>
  <si>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</si>
  <si>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</si>
  <si>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</si>
  <si>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</si>
  <si>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</si>
  <si>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</si>
  <si>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</si>
  <si>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</si>
  <si>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</si>
  <si>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</si>
  <si>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</si>
  <si>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</si>
  <si>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</si>
  <si>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</si>
  <si>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</si>
  <si>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</si>
  <si>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</si>
  <si>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</si>
  <si>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</si>
  <si>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</si>
  <si>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</si>
  <si>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</si>
  <si>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</si>
  <si>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</si>
  <si>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</si>
  <si>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</si>
  <si>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</si>
  <si>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</si>
  <si>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</si>
  <si>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</si>
  <si>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</si>
  <si>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</si>
  <si>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</si>
  <si>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</si>
  <si>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</si>
  <si>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</si>
  <si>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</si>
  <si>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</si>
  <si>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</si>
  <si>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</si>
  <si>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</si>
  <si>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</si>
  <si>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</si>
  <si>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</si>
  <si>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</si>
  <si>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</si>
  <si>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</si>
  <si>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</si>
  <si>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</si>
  <si>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</si>
  <si>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</si>
  <si>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</si>
  <si>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</si>
  <si>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</si>
  <si>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</si>
  <si>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</si>
  <si>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</si>
  <si>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</si>
  <si>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</si>
  <si>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</si>
  <si>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</si>
  <si>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</si>
  <si>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</si>
  <si>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</si>
  <si>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</si>
  <si>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</si>
  <si>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</si>
  <si>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</si>
  <si>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</si>
  <si>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</si>
  <si>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</si>
  <si>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</si>
  <si>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</si>
  <si>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</si>
  <si>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</si>
  <si>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</si>
  <si>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</si>
  <si>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</si>
  <si>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</si>
  <si>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</si>
  <si>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</si>
  <si>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</si>
  <si>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</si>
  <si>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</si>
  <si>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</si>
  <si>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</si>
  <si>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</si>
  <si>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</si>
  <si>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</si>
  <si>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</si>
  <si>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</si>
  <si>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</si>
  <si>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</si>
  <si>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</si>
  <si>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</si>
  <si>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</si>
  <si>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</si>
  <si>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</si>
  <si>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</si>
  <si>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</si>
  <si>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</si>
  <si>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</si>
  <si>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</si>
  <si>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</si>
  <si>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</si>
  <si>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</si>
  <si>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</si>
  <si>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</si>
  <si>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</si>
  <si>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</si>
  <si>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</si>
  <si>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</si>
  <si>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</si>
  <si>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</si>
  <si>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</si>
  <si>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</si>
  <si>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</si>
  <si>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</si>
  <si>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</si>
  <si>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</si>
  <si>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</si>
  <si>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</si>
  <si>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</si>
  <si>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</si>
  <si>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</si>
  <si>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</si>
  <si>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</si>
  <si>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</si>
  <si>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</si>
  <si>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</si>
  <si>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</si>
  <si>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</si>
  <si>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</si>
  <si>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</si>
  <si>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</si>
  <si>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</si>
  <si>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</si>
  <si>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</si>
  <si>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</si>
  <si>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</si>
  <si>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</si>
  <si>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</si>
  <si>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</si>
  <si>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</si>
  <si>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</si>
  <si>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</si>
  <si>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</si>
  <si>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</si>
  <si>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</si>
  <si>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</si>
  <si>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</si>
  <si>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</si>
  <si>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</si>
  <si>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</si>
  <si>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</si>
  <si>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</si>
  <si>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</si>
  <si>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</si>
  <si>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</si>
  <si>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</si>
  <si>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</si>
  <si>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</si>
  <si>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</si>
  <si>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</si>
  <si>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</si>
  <si>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</si>
  <si>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</si>
  <si>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</si>
  <si>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</si>
  <si>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</si>
  <si>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</si>
  <si>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</si>
  <si>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</si>
  <si>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</si>
  <si>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</si>
  <si>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</si>
  <si>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</si>
  <si>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</si>
  <si>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</si>
  <si>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</si>
  <si>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</si>
  <si>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</si>
  <si>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</si>
  <si>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</si>
  <si>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</si>
  <si>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</si>
  <si>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</si>
  <si>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</si>
  <si>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</si>
  <si>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</si>
  <si>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</si>
  <si>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</si>
  <si>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</si>
  <si>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</si>
  <si>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</si>
  <si>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</si>
  <si>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</si>
  <si>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</si>
  <si>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</si>
  <si>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</si>
  <si>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</si>
  <si>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</si>
  <si>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</si>
  <si>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</si>
  <si>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</si>
  <si>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</si>
  <si>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</si>
  <si>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</si>
  <si>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</si>
  <si>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</si>
  <si>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</si>
  <si>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</si>
  <si>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</si>
  <si>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</si>
  <si>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</si>
  <si>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</si>
  <si>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</si>
  <si>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</si>
  <si>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</si>
  <si>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</si>
  <si>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</si>
  <si>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</si>
  <si>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</si>
  <si>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</si>
  <si>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</si>
  <si>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</si>
  <si>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</si>
  <si>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</si>
  <si>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</si>
  <si>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</si>
  <si>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</si>
  <si>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</si>
  <si>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</si>
  <si>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</si>
  <si>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</si>
  <si>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</si>
  <si>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</si>
  <si>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</si>
  <si>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</si>
  <si>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</si>
  <si>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</si>
  <si>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</si>
  <si>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</si>
  <si>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</si>
  <si>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</si>
  <si>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</si>
  <si>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</si>
  <si>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</si>
  <si>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</si>
  <si>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</si>
  <si>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</si>
  <si>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</si>
  <si>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</si>
  <si>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</si>
  <si>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</si>
  <si>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</si>
  <si>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</si>
  <si>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</si>
  <si>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</si>
  <si>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</si>
  <si>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</si>
  <si>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</si>
  <si>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</si>
  <si>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</si>
  <si>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</si>
  <si>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</si>
  <si>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</si>
  <si>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</si>
  <si>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</si>
  <si>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</si>
  <si>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</si>
  <si>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</si>
  <si>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</si>
  <si>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</si>
  <si>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</si>
  <si>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</si>
  <si>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</si>
  <si>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</si>
  <si>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</si>
  <si>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</si>
  <si>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</si>
  <si>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</si>
  <si>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</si>
  <si>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</si>
  <si>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</si>
  <si>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</si>
  <si>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</si>
  <si>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</si>
  <si>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</si>
  <si>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</si>
  <si>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</si>
  <si>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</si>
  <si>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</si>
  <si>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</si>
  <si>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</si>
  <si>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</si>
  <si>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</si>
  <si>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</si>
  <si>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</si>
  <si>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</si>
  <si>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</si>
  <si>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</si>
  <si>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</si>
  <si>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</si>
  <si>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</si>
  <si>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</si>
  <si>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</si>
  <si>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</si>
  <si>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</si>
  <si>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</si>
  <si>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</si>
  <si>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</si>
  <si>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</si>
  <si>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</si>
  <si>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</si>
  <si>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</si>
  <si>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</si>
  <si>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</si>
  <si>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</si>
  <si>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</si>
  <si>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</si>
  <si>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</si>
  <si>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</si>
  <si>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</si>
  <si>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</si>
  <si>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</si>
  <si>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</si>
  <si>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</si>
  <si>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</si>
  <si>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</si>
  <si>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</si>
  <si>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</si>
  <si>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</si>
  <si>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</si>
  <si>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</si>
  <si>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</si>
  <si>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</si>
  <si>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</si>
  <si>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</si>
  <si>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</si>
  <si>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</si>
  <si>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</si>
  <si>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</si>
  <si>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</si>
  <si>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</si>
  <si>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</si>
  <si>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</si>
  <si>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</si>
  <si>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</si>
  <si>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</si>
  <si>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</si>
  <si>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</si>
  <si>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</si>
  <si>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</si>
  <si>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</si>
  <si>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</si>
  <si>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</si>
  <si>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</si>
  <si>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</si>
  <si>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</si>
  <si>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</si>
  <si>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</si>
  <si>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</si>
  <si>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</si>
  <si>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</si>
  <si>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</si>
  <si>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</si>
  <si>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</si>
  <si>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</si>
  <si>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</si>
  <si>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</si>
  <si>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</si>
  <si>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</si>
  <si>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</si>
  <si>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</si>
  <si>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</si>
  <si>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</si>
  <si>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</si>
  <si>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</si>
  <si>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</si>
  <si>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</si>
  <si>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</si>
  <si>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</si>
  <si>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</si>
  <si>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</si>
  <si>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</si>
  <si>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</si>
  <si>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</si>
  <si>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</si>
  <si>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</si>
  <si>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</si>
  <si>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</si>
  <si>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</si>
  <si>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</si>
  <si>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</si>
  <si>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</si>
  <si>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</si>
  <si>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</si>
  <si>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</si>
  <si>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</si>
  <si>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</si>
  <si>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</si>
  <si>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</si>
  <si>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</si>
  <si>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</si>
  <si>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</si>
  <si>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</si>
  <si>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</si>
  <si>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</si>
  <si>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</si>
  <si>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</si>
  <si>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</si>
  <si>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</si>
  <si>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</si>
  <si>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</si>
  <si>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</si>
  <si>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</si>
  <si>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</si>
  <si>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</si>
  <si>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</si>
  <si>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</si>
  <si>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</si>
  <si>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</si>
  <si>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</si>
  <si>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</si>
  <si>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</si>
  <si>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</si>
  <si>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</si>
  <si>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</si>
  <si>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</si>
  <si>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</si>
  <si>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</si>
  <si>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</si>
  <si>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</si>
  <si>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</si>
  <si>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</si>
  <si>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</si>
  <si>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</si>
  <si>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</si>
  <si>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</si>
  <si>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</si>
  <si>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</si>
  <si>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</si>
  <si>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</si>
  <si>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</si>
  <si>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</si>
  <si>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</si>
  <si>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</si>
  <si>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</si>
  <si>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</si>
  <si>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</si>
  <si>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</si>
  <si>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</si>
  <si>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</si>
  <si>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</si>
  <si>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</si>
  <si>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</si>
  <si>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</si>
  <si>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</si>
  <si>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</si>
  <si>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</si>
  <si>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</si>
  <si>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</si>
  <si>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</si>
  <si>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</si>
  <si>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</si>
  <si>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</si>
  <si>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</si>
  <si>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</si>
  <si>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</si>
  <si>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</si>
  <si>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</si>
  <si>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</si>
  <si>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</si>
  <si>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</si>
  <si>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</si>
  <si>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</si>
  <si>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</si>
  <si>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</si>
  <si>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</si>
  <si>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</si>
  <si>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</si>
  <si>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</si>
  <si>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</si>
  <si>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</si>
  <si>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</si>
  <si>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</si>
  <si>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</si>
  <si>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</si>
  <si>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</si>
  <si>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</si>
  <si>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</si>
  <si>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</si>
  <si>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</si>
  <si>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</si>
  <si>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</si>
  <si>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</si>
  <si>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</si>
  <si>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</si>
  <si>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</si>
  <si>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</si>
  <si>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</si>
  <si>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</si>
  <si>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</si>
  <si>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</si>
  <si>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</si>
  <si>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</si>
  <si>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</si>
  <si>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</si>
  <si>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</si>
  <si>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</si>
  <si>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</si>
  <si>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</si>
  <si>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</si>
  <si>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</si>
  <si>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</si>
  <si>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</si>
  <si>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</si>
  <si>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</si>
  <si>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</si>
  <si>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</si>
  <si>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</si>
  <si>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</si>
  <si>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</si>
  <si>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</si>
  <si>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</si>
  <si>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</si>
  <si>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</si>
  <si>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</si>
  <si>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</si>
  <si>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</si>
  <si>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</si>
  <si>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</si>
  <si>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</si>
  <si>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</si>
  <si>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</si>
  <si>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</si>
  <si>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</si>
  <si>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</si>
  <si>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</si>
  <si>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</si>
  <si>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</si>
  <si>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</si>
  <si>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</si>
  <si>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</si>
  <si>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</si>
  <si>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</si>
  <si>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</si>
  <si>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</si>
  <si>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</si>
  <si>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</si>
  <si>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</si>
  <si>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</si>
  <si>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</si>
  <si>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</si>
  <si>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</si>
  <si>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</si>
  <si>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</si>
  <si>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</si>
  <si>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</si>
  <si>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</si>
  <si>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</si>
  <si>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</si>
  <si>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</si>
  <si>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</si>
  <si>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</si>
  <si>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</si>
  <si>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</si>
  <si>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</si>
  <si>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</si>
  <si>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</si>
  <si>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</si>
  <si>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</si>
  <si>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</si>
  <si>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</si>
  <si>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</si>
  <si>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</si>
  <si>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</si>
  <si>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</si>
  <si>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</si>
  <si>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</si>
  <si>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</si>
  <si>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</si>
  <si>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</si>
  <si>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</si>
  <si>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</si>
  <si>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</si>
  <si>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</si>
  <si>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</si>
  <si>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</si>
  <si>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</si>
  <si>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</si>
  <si>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</si>
  <si>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</si>
  <si>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</si>
  <si>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</si>
  <si>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</si>
  <si>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</si>
  <si>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</si>
  <si>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</si>
  <si>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</si>
  <si>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</si>
  <si>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</si>
  <si>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</si>
  <si>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</si>
  <si>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</si>
  <si>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</si>
  <si>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</si>
  <si>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</si>
  <si>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</si>
  <si>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</si>
  <si>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</si>
  <si>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</si>
  <si>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</si>
  <si>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</si>
  <si>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</si>
  <si>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</si>
  <si>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</si>
  <si>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</si>
  <si>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</si>
  <si>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</si>
  <si>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</si>
  <si>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</si>
  <si>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</si>
  <si>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</si>
  <si>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</si>
  <si>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</si>
  <si>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</si>
  <si>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</si>
  <si>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</si>
  <si>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</si>
  <si>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</si>
  <si>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</si>
  <si>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</si>
  <si>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</si>
  <si>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</si>
  <si>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</si>
  <si>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</si>
  <si>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</si>
  <si>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</si>
  <si>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</si>
  <si>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</si>
  <si>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</si>
  <si>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</si>
  <si>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</si>
  <si>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</si>
  <si>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</si>
  <si>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</si>
  <si>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</si>
  <si>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</si>
  <si>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</si>
  <si>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</si>
  <si>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</si>
  <si>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</si>
  <si>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</si>
  <si>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</si>
  <si>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</si>
  <si>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</si>
  <si>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</si>
  <si>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</si>
  <si>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</si>
  <si>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</si>
  <si>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</si>
  <si>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</si>
  <si>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</si>
  <si>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</si>
  <si>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</si>
  <si>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</si>
  <si>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</si>
  <si>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</si>
  <si>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</si>
  <si>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</si>
  <si>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</si>
  <si>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</si>
  <si>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</si>
  <si>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</si>
  <si>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</si>
  <si>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</si>
  <si>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</si>
  <si>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</si>
  <si>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</si>
  <si>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</si>
  <si>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</si>
  <si>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</si>
  <si>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</si>
  <si>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</si>
  <si>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</si>
  <si>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</si>
  <si>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</si>
  <si>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</si>
  <si>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</si>
  <si>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</si>
  <si>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</si>
  <si>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</si>
  <si>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</si>
  <si>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</si>
  <si>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</si>
  <si>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</si>
  <si>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</si>
  <si>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</si>
  <si>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</si>
  <si>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</si>
  <si>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</si>
  <si>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</si>
  <si>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</si>
  <si>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</si>
  <si>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</si>
  <si>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</si>
  <si>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</si>
  <si>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</si>
  <si>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</si>
  <si>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</si>
  <si>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</si>
  <si>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</si>
  <si>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</si>
  <si>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</si>
  <si>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</si>
  <si>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</si>
  <si>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</si>
  <si>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</si>
  <si>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</si>
  <si>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</si>
  <si>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</si>
  <si>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</si>
  <si>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</si>
  <si>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</si>
  <si>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</si>
  <si>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</si>
  <si>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</si>
  <si>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</si>
  <si>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</si>
  <si>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</si>
  <si>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</si>
  <si>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</si>
  <si>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</si>
  <si>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</si>
  <si>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</si>
  <si>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</si>
  <si>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</si>
  <si>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</si>
  <si>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</si>
  <si>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</si>
  <si>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</si>
  <si>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</si>
  <si>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</si>
  <si>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</si>
  <si>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</si>
  <si>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</si>
  <si>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</si>
  <si>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</si>
  <si>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</si>
  <si>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</si>
  <si>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</si>
  <si>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</si>
  <si>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</si>
  <si>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</si>
  <si>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</si>
  <si>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</si>
  <si>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</si>
  <si>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</si>
  <si>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</si>
  <si>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</si>
  <si>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</si>
  <si>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</si>
  <si>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</si>
  <si>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</si>
  <si>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</si>
  <si>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</si>
  <si>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</si>
  <si>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</si>
  <si>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</si>
  <si>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</si>
  <si>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</si>
  <si>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</si>
  <si>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</si>
  <si>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</si>
  <si>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</si>
  <si>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</si>
  <si>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</si>
  <si>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</si>
  <si>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</si>
  <si>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</si>
  <si>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</si>
  <si>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</si>
  <si>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</si>
  <si>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</si>
  <si>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</si>
  <si>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</si>
  <si>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</si>
  <si>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</si>
  <si>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</si>
  <si>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</si>
  <si>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</si>
  <si>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</si>
  <si>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</si>
  <si>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</si>
  <si>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</si>
  <si>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</si>
  <si>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</si>
  <si>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</si>
  <si>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</si>
  <si>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</si>
  <si>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</si>
  <si>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</si>
  <si>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</si>
  <si>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</si>
  <si>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</si>
  <si>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</si>
  <si>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</si>
  <si>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</si>
  <si>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</si>
  <si>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</si>
  <si>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</si>
  <si>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</si>
  <si>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</si>
  <si>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</si>
  <si>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</si>
  <si>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</si>
  <si>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</si>
  <si>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</si>
  <si>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</si>
  <si>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</si>
  <si>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</si>
  <si>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</si>
  <si>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</si>
  <si>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</si>
  <si>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</si>
  <si>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</si>
  <si>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</si>
  <si>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</si>
  <si>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</si>
  <si>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</si>
  <si>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</si>
  <si>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</si>
  <si>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</si>
  <si>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</si>
  <si>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</si>
  <si>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</si>
  <si>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</si>
  <si>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</si>
  <si>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</si>
  <si>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</si>
  <si>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</si>
  <si>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</si>
  <si>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</si>
  <si>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</si>
  <si>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</si>
  <si>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</si>
  <si>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</si>
  <si>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</si>
  <si>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</si>
  <si>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</si>
  <si>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</si>
  <si>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</si>
  <si>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</si>
  <si>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</si>
  <si>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</si>
  <si>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</si>
  <si>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</si>
  <si>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</si>
  <si>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</si>
  <si>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</si>
  <si>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</si>
  <si>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</si>
  <si>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</si>
  <si>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</si>
  <si>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</si>
  <si>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</si>
  <si>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</si>
  <si>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</si>
  <si>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</si>
  <si>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</si>
  <si>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</si>
  <si>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</si>
  <si>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</si>
  <si>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</si>
  <si>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</si>
  <si>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</si>
  <si>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</si>
  <si>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</si>
  <si>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</si>
  <si>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</si>
  <si>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</si>
  <si>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</si>
  <si>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</si>
  <si>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</si>
  <si>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</si>
  <si>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</si>
  <si>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</si>
  <si>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</si>
  <si>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</si>
  <si>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</si>
  <si>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</si>
  <si>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</si>
  <si>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</si>
  <si>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</si>
  <si>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</si>
  <si>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</si>
  <si>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</si>
  <si>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</si>
  <si>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</si>
  <si>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</si>
  <si>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</si>
  <si>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</si>
  <si>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</si>
  <si>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</si>
  <si>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</si>
  <si>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</si>
  <si>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</si>
  <si>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</si>
  <si>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</si>
  <si>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</si>
  <si>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</si>
  <si>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</si>
  <si>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</si>
  <si>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</si>
  <si>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</si>
  <si>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</si>
  <si>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</si>
  <si>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</si>
  <si>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</si>
  <si>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</si>
  <si>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</si>
  <si>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</si>
  <si>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</si>
  <si>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</si>
  <si>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</si>
  <si>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</si>
  <si>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</si>
  <si>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</si>
  <si>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</si>
  <si>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</si>
  <si>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</si>
  <si>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</si>
  <si>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</si>
  <si>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</si>
  <si>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</si>
  <si>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</si>
  <si>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</si>
  <si>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</si>
  <si>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</si>
  <si>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</si>
  <si>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</si>
  <si>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</si>
  <si>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</si>
  <si>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</si>
  <si>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</si>
  <si>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</si>
  <si>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</si>
  <si>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</si>
  <si>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</si>
  <si>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</si>
  <si>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</si>
  <si>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</si>
  <si>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</si>
  <si>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</si>
  <si>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</si>
  <si>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</si>
  <si>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</si>
  <si>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</si>
  <si>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</si>
  <si>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</si>
  <si>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</si>
  <si>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</si>
  <si>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</si>
  <si>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</si>
  <si>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</si>
  <si>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</si>
  <si>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</si>
  <si>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</si>
  <si>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</si>
  <si>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</si>
  <si>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</si>
  <si>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</si>
  <si>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</si>
  <si>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</si>
  <si>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</si>
  <si>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</si>
  <si>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</si>
  <si>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</si>
  <si>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</si>
  <si>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</si>
  <si>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</si>
  <si>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</si>
  <si>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</si>
  <si>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</si>
  <si>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</si>
  <si>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</si>
  <si>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</si>
  <si>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</si>
  <si>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</si>
  <si>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</si>
  <si>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</si>
  <si>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</si>
  <si>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</si>
  <si>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</si>
  <si>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</si>
  <si>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</si>
  <si>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</si>
  <si>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</si>
  <si>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</si>
  <si>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</si>
  <si>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</si>
  <si>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</si>
  <si>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</si>
  <si>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</si>
  <si>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</si>
  <si>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</si>
  <si>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</si>
  <si>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</si>
  <si>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</si>
  <si>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</si>
  <si>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</si>
  <si>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</si>
  <si>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</si>
  <si>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</si>
  <si>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</si>
  <si>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</si>
  <si>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</si>
  <si>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</si>
  <si>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</si>
  <si>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</si>
  <si>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</si>
  <si>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</si>
  <si>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</si>
  <si>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</si>
  <si>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</si>
  <si>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</si>
  <si>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</si>
  <si>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</si>
  <si>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</si>
  <si>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</si>
  <si>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</si>
  <si>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</si>
  <si>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</si>
  <si>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</si>
  <si>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</si>
  <si>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</si>
  <si>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</si>
  <si>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</si>
  <si>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</si>
  <si>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</si>
  <si>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</si>
  <si>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</si>
  <si>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</si>
  <si>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</si>
  <si>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</si>
  <si>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</si>
  <si>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</si>
  <si>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</si>
  <si>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</si>
  <si>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</si>
  <si>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</si>
  <si>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</si>
  <si>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</si>
  <si>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</si>
  <si>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</si>
  <si>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</si>
  <si>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</si>
  <si>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</si>
  <si>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</si>
  <si>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</si>
  <si>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</si>
  <si>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</si>
  <si>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</si>
  <si>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</si>
  <si>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</si>
  <si>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</si>
  <si>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</si>
  <si>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</si>
  <si>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</si>
  <si>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</si>
  <si>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</si>
  <si>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</si>
  <si>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</si>
  <si>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</si>
  <si>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</si>
  <si>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</si>
  <si>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</si>
  <si>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</si>
  <si>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</si>
  <si>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</si>
  <si>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</si>
  <si>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</si>
  <si>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</si>
  <si>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</si>
  <si>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</si>
  <si>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</si>
  <si>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</si>
  <si>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</si>
  <si>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</si>
  <si>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</si>
  <si>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</si>
  <si>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</si>
  <si>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</si>
  <si>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</si>
  <si>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</si>
  <si>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</si>
  <si>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</si>
  <si>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</si>
  <si>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</si>
  <si>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</si>
  <si>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</si>
  <si>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</si>
  <si>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</si>
  <si>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</si>
  <si>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</si>
  <si>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</si>
  <si>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</si>
  <si>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</si>
  <si>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</si>
  <si>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</si>
  <si>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</si>
  <si>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</si>
  <si>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</si>
  <si>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</si>
  <si>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</si>
  <si>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</si>
  <si>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</si>
  <si>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</si>
  <si>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</si>
  <si>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</si>
  <si>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</si>
  <si>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</si>
  <si>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</si>
  <si>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</si>
  <si>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</si>
  <si>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</si>
  <si>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</si>
  <si>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</si>
  <si>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</si>
  <si>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</si>
  <si>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</si>
  <si>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</si>
  <si>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</si>
  <si>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</si>
  <si>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</si>
  <si>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</si>
  <si>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</si>
  <si>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</si>
  <si>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</si>
  <si>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</si>
  <si>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</si>
  <si>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</si>
  <si>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</si>
  <si>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</si>
  <si>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</si>
  <si>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</si>
  <si>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</si>
  <si>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</si>
  <si>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</si>
  <si>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</si>
  <si>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</si>
  <si>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</si>
  <si>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</si>
  <si>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</si>
  <si>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</si>
  <si>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</si>
  <si>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</si>
  <si>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</si>
  <si>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</si>
  <si>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</si>
  <si>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</si>
  <si>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</si>
  <si>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</si>
  <si>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</si>
  <si>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</si>
  <si>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</si>
  <si>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</si>
  <si>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</si>
  <si>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</si>
  <si>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</si>
  <si>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</si>
  <si>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</si>
  <si>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</si>
  <si>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</si>
  <si>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</si>
  <si>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</si>
  <si>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</si>
  <si>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</si>
  <si>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</si>
  <si>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</si>
  <si>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</si>
  <si>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</si>
  <si>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</si>
  <si>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</si>
  <si>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</si>
  <si>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</si>
  <si>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</si>
  <si>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</si>
  <si>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</si>
  <si>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</si>
  <si>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</si>
  <si>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</si>
  <si>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</si>
  <si>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</si>
  <si>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</si>
  <si>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</si>
  <si>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</si>
  <si>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</si>
  <si>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</si>
  <si>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</si>
  <si>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</si>
  <si>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</si>
  <si>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</si>
  <si>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</si>
  <si>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</si>
  <si>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</si>
  <si>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</si>
  <si>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</si>
  <si>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</si>
  <si>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</si>
  <si>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</si>
  <si>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</si>
  <si>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</si>
  <si>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</si>
  <si>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</si>
  <si>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</si>
  <si>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</si>
  <si>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</si>
  <si>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</si>
  <si>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</si>
  <si>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</si>
  <si>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</si>
  <si>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</si>
  <si>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</si>
  <si>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</si>
  <si>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</si>
  <si>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</si>
  <si>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</si>
  <si>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</si>
  <si>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</si>
  <si>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</si>
  <si>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</si>
  <si>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</si>
  <si>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</si>
  <si>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</si>
  <si>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</si>
  <si>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</si>
  <si>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</si>
  <si>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</si>
  <si>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</si>
  <si>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</si>
  <si>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</si>
  <si>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</si>
  <si>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</si>
  <si>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</si>
  <si>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</si>
  <si>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</si>
  <si>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</si>
  <si>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</si>
  <si>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</si>
  <si>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</si>
  <si>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</si>
  <si>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</si>
  <si>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</si>
  <si>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</si>
  <si>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</si>
  <si>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</si>
  <si>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</si>
  <si>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</si>
  <si>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</si>
  <si>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</si>
  <si>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</si>
  <si>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</si>
  <si>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</si>
  <si>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</si>
  <si>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</si>
  <si>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</si>
  <si>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</si>
  <si>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</si>
  <si>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</si>
  <si>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</si>
  <si>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</si>
  <si>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</si>
  <si>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</si>
  <si>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</si>
  <si>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</si>
  <si>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</si>
  <si>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</si>
  <si>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</si>
  <si>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</si>
  <si>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</si>
  <si>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</si>
  <si>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</si>
  <si>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</si>
  <si>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</si>
  <si>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</si>
  <si>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</si>
  <si>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</si>
  <si>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</si>
  <si>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</si>
  <si>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</si>
  <si>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</si>
  <si>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</si>
  <si>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</si>
  <si>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</si>
  <si>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</si>
  <si>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</si>
  <si>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</si>
  <si>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</si>
  <si>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</si>
  <si>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</si>
  <si>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</si>
  <si>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</si>
  <si>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</si>
  <si>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</si>
  <si>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</si>
  <si>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</si>
  <si>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</si>
  <si>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</si>
  <si>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</si>
  <si>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</si>
  <si>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</si>
  <si>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</si>
  <si>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</si>
  <si>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</si>
  <si>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</si>
  <si>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</si>
  <si>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</si>
  <si>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</si>
  <si>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</si>
  <si>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</si>
  <si>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</si>
  <si>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</si>
  <si>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</si>
  <si>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</si>
  <si>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</si>
  <si>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</si>
  <si>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</si>
  <si>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</si>
  <si>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</si>
  <si>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</si>
  <si>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</si>
  <si>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</si>
  <si>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</si>
  <si>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</si>
  <si>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</si>
  <si>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</si>
  <si>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</si>
  <si>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</si>
  <si>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</si>
  <si>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</si>
  <si>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</si>
  <si>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</si>
  <si>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</si>
  <si>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</si>
  <si>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</si>
  <si>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</si>
  <si>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</si>
  <si>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</si>
  <si>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</si>
  <si>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</si>
  <si>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</si>
  <si>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</si>
  <si>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</si>
  <si>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</si>
  <si>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</si>
  <si>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</si>
  <si>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</si>
  <si>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</si>
  <si>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</si>
  <si>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</si>
  <si>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</si>
  <si>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</si>
  <si>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</si>
  <si>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</si>
  <si>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</si>
  <si>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</si>
  <si>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</si>
  <si>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</si>
  <si>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</si>
  <si>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</si>
  <si>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</si>
  <si>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</si>
  <si>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</si>
  <si>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</si>
  <si>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</si>
  <si>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</si>
  <si>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</si>
  <si>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</si>
  <si>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</si>
  <si>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</si>
  <si>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</si>
  <si>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</si>
  <si>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</si>
  <si>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</si>
  <si>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</si>
  <si>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</si>
  <si>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</si>
  <si>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</si>
  <si>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</si>
  <si>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</si>
  <si>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</si>
  <si>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</si>
  <si>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</si>
  <si>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</si>
  <si>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</si>
  <si>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</si>
  <si>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</si>
  <si>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</si>
  <si>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</si>
  <si>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</si>
  <si>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</si>
  <si>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</si>
  <si>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</si>
  <si>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</si>
  <si>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</si>
  <si>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</si>
  <si>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</si>
  <si>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</si>
  <si>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</si>
  <si>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</si>
  <si>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</si>
  <si>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</si>
  <si>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</si>
  <si>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</si>
  <si>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</si>
  <si>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</si>
  <si>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</si>
  <si>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</si>
  <si>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</si>
  <si>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</si>
  <si>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</si>
  <si>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</si>
  <si>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</si>
  <si>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</si>
  <si>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</si>
  <si>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</si>
  <si>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</si>
  <si>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</si>
  <si>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</si>
  <si>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</si>
  <si>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</si>
  <si>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</si>
  <si>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</si>
  <si>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</si>
  <si>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</si>
  <si>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</si>
  <si>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</si>
  <si>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</si>
  <si>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</si>
  <si>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</si>
  <si>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</si>
  <si>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</si>
  <si>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</si>
  <si>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</si>
  <si>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</si>
  <si>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</si>
  <si>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</si>
  <si>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</si>
  <si>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</si>
  <si>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</si>
  <si>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</si>
  <si>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</si>
  <si>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</si>
  <si>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</si>
  <si>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</si>
  <si>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</si>
  <si>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</si>
  <si>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</si>
  <si>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</si>
  <si>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</si>
  <si>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</si>
  <si>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</si>
  <si>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</si>
  <si>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</si>
  <si>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</si>
  <si>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</si>
  <si>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</si>
  <si>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</si>
  <si>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</si>
  <si>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</si>
  <si>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</si>
  <si>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</si>
  <si>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</si>
  <si>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</si>
  <si>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</si>
  <si>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</si>
  <si>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</si>
  <si>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</si>
  <si>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</si>
  <si>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</si>
  <si>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</si>
  <si>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</si>
  <si>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</si>
  <si>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</si>
  <si>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</si>
  <si>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</si>
  <si>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</si>
  <si>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</si>
  <si>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</si>
  <si>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</si>
  <si>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</si>
  <si>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</si>
  <si>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</si>
  <si>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</si>
  <si>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</si>
  <si>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</si>
  <si>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</si>
  <si>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</si>
  <si>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</si>
  <si>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</si>
  <si>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</si>
  <si>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</si>
  <si>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</si>
  <si>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</si>
  <si>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</si>
  <si>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</si>
  <si>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</si>
  <si>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</si>
  <si>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</si>
  <si>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</si>
  <si>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</si>
  <si>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</si>
  <si>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</si>
  <si>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</si>
  <si>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</si>
  <si>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</si>
  <si>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</si>
  <si>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</si>
  <si>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</si>
  <si>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</si>
  <si>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</si>
  <si>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</si>
  <si>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</si>
  <si>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</si>
  <si>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</si>
  <si>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</si>
  <si>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</si>
  <si>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</si>
  <si>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</si>
  <si>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</si>
  <si>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</si>
  <si>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</si>
  <si>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</si>
  <si>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</si>
  <si>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</si>
  <si>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</si>
  <si>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</si>
  <si>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</si>
  <si>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</si>
  <si>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</si>
  <si>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</si>
  <si>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</si>
  <si>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</si>
  <si>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</si>
  <si>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</si>
  <si>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</si>
  <si>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</si>
  <si>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</si>
  <si>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</si>
  <si>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</si>
  <si>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</si>
  <si>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</si>
  <si>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</si>
  <si>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</si>
  <si>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</si>
  <si>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</si>
  <si>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</si>
  <si>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</si>
  <si>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</si>
  <si>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</si>
  <si>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</si>
  <si>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</si>
  <si>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</si>
  <si>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</si>
  <si>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</si>
  <si>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</si>
  <si>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</si>
  <si>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</si>
  <si>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</si>
  <si>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</si>
  <si>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</si>
  <si>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</si>
  <si>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</si>
  <si>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</si>
  <si>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</si>
  <si>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</si>
  <si>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</si>
  <si>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</si>
  <si>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</si>
  <si>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</si>
  <si>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</si>
  <si>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</si>
  <si>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</si>
  <si>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</si>
  <si>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</si>
  <si>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</si>
  <si>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</si>
  <si>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</si>
  <si>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</si>
  <si>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</si>
  <si>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</si>
  <si>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</si>
  <si>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</si>
  <si>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</si>
  <si>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</si>
  <si>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</si>
  <si>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</si>
  <si>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</si>
  <si>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</si>
  <si>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</si>
  <si>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</si>
  <si>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</si>
  <si>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</si>
  <si>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</si>
  <si>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</si>
  <si>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</si>
  <si>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</si>
  <si>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</si>
  <si>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</si>
  <si>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</si>
  <si>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</si>
  <si>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</si>
  <si>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</si>
  <si>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</si>
  <si>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</si>
  <si>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</si>
  <si>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</si>
  <si>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</si>
  <si>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</si>
  <si>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</si>
  <si>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</si>
  <si>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</si>
  <si>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</si>
  <si>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</si>
  <si>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</si>
  <si>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</si>
  <si>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</si>
  <si>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</si>
  <si>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</si>
  <si>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</si>
  <si>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</si>
  <si>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</si>
  <si>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</si>
  <si>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</si>
  <si>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</si>
  <si>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</si>
  <si>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</si>
  <si>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</si>
  <si>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</si>
  <si>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</si>
  <si>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</si>
  <si>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</si>
  <si>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</si>
  <si>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</si>
  <si>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</si>
  <si>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</si>
  <si>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</si>
  <si>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</si>
  <si>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</si>
  <si>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</si>
  <si>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</si>
  <si>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</si>
  <si>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</si>
  <si>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</si>
  <si>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</si>
  <si>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</si>
  <si>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</si>
  <si>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</si>
  <si>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</si>
  <si>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</si>
  <si>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</si>
  <si>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</si>
  <si>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</si>
  <si>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</si>
  <si>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</si>
  <si>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</si>
  <si>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</si>
  <si>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</si>
  <si>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</si>
  <si>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</si>
  <si>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</si>
  <si>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</si>
  <si>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</si>
  <si>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</si>
  <si>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</si>
  <si>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</si>
  <si>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</si>
  <si>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</si>
  <si>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</si>
  <si>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</si>
  <si>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</si>
  <si>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</si>
  <si>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</si>
  <si>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</si>
  <si>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</si>
  <si>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</si>
  <si>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</si>
  <si>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</si>
  <si>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</si>
  <si>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</si>
  <si>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</si>
  <si>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</si>
  <si>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</si>
  <si>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</si>
  <si>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</si>
  <si>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</si>
  <si>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</si>
  <si>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</si>
  <si>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</si>
  <si>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</si>
  <si>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</si>
  <si>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</si>
  <si>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</si>
  <si>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</si>
  <si>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</si>
  <si>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</si>
  <si>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</si>
  <si>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</si>
  <si>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</si>
  <si>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</si>
  <si>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</si>
  <si>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</si>
  <si>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</si>
  <si>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</si>
  <si>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</si>
  <si>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</si>
  <si>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</si>
  <si>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</si>
  <si>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</si>
  <si>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</si>
  <si>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</si>
  <si>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</si>
  <si>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</si>
  <si>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</si>
  <si>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</si>
  <si>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</si>
  <si>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</si>
  <si>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</si>
  <si>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</si>
  <si>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</si>
  <si>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</si>
  <si>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</si>
  <si>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</si>
  <si>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</si>
  <si>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</si>
  <si>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</si>
  <si>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</si>
  <si>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</si>
  <si>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</si>
  <si>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</si>
  <si>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</si>
  <si>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</si>
  <si>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</si>
  <si>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</si>
  <si>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</si>
  <si>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</si>
  <si>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</si>
  <si>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</si>
  <si>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</si>
  <si>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</si>
  <si>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</si>
  <si>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</si>
  <si>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</si>
  <si>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</si>
  <si>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</si>
  <si>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</si>
  <si>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</si>
  <si>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</si>
  <si>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</si>
  <si>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</si>
  <si>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</si>
  <si>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</si>
  <si>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</si>
  <si>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</si>
  <si>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</si>
  <si>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</si>
  <si>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</si>
  <si>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</si>
  <si>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</si>
  <si>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</si>
  <si>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</si>
  <si>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</si>
  <si>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</si>
  <si>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</si>
  <si>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</si>
  <si>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</si>
  <si>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</si>
  <si>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</si>
  <si>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</si>
  <si>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</si>
  <si>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</si>
  <si>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</si>
  <si>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</si>
  <si>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</si>
  <si>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</si>
  <si>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</si>
  <si>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</si>
  <si>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</si>
  <si>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</si>
  <si>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</si>
  <si>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</si>
  <si>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</si>
  <si>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</si>
  <si>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</si>
  <si>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</si>
  <si>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</si>
  <si>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</si>
  <si>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</si>
  <si>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</si>
  <si>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</si>
  <si>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</si>
  <si>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</si>
  <si>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</si>
  <si>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</si>
  <si>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</si>
  <si>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</si>
  <si>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</si>
  <si>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</si>
  <si>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</si>
  <si>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</si>
  <si>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</si>
  <si>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</si>
  <si>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</si>
  <si>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</si>
  <si>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</si>
  <si>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</si>
  <si>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</si>
  <si>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</si>
  <si>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</si>
  <si>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</si>
  <si>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</si>
  <si>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</si>
  <si>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</si>
  <si>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</si>
  <si>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</si>
  <si>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</si>
  <si>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</si>
  <si>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</si>
  <si>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</si>
  <si>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</si>
  <si>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</si>
  <si>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</si>
  <si>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</si>
  <si>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</si>
  <si>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</si>
  <si>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</si>
  <si>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</si>
  <si>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</si>
  <si>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</si>
  <si>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</si>
  <si>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</si>
  <si>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</si>
  <si>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</si>
  <si>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</si>
  <si>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</si>
  <si>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</si>
  <si>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</si>
  <si>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</si>
  <si>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</si>
  <si>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</si>
  <si>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</si>
  <si>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</si>
  <si>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</si>
  <si>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</si>
  <si>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</si>
  <si>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</si>
  <si>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</si>
  <si>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</si>
  <si>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</si>
  <si>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</si>
  <si>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</si>
  <si>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</si>
  <si>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</si>
  <si>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</si>
  <si>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</si>
  <si>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</si>
  <si>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</si>
  <si>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</si>
  <si>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</si>
  <si>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</si>
  <si>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</si>
  <si>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</si>
  <si>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</si>
  <si>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</si>
  <si>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</si>
  <si>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</si>
  <si>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</si>
  <si>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</si>
  <si>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</si>
  <si>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</si>
  <si>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</si>
  <si>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</si>
  <si>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</si>
  <si>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</si>
  <si>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</si>
  <si>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</si>
  <si>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</si>
  <si>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</si>
  <si>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</si>
  <si>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</si>
  <si>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</si>
  <si>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</si>
  <si>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</si>
  <si>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</si>
  <si>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</si>
  <si>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</si>
  <si>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</si>
  <si>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</si>
  <si>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</si>
  <si>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</si>
  <si>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</si>
  <si>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</si>
  <si>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</si>
  <si>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</si>
  <si>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</si>
  <si>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</si>
  <si>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</si>
  <si>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</si>
  <si>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</si>
  <si>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</si>
  <si>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</si>
  <si>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</si>
  <si>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</si>
  <si>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</si>
  <si>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</si>
  <si>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</si>
  <si>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</si>
  <si>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</si>
  <si>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</si>
  <si>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</si>
  <si>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</si>
  <si>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</si>
  <si>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</si>
  <si>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</si>
  <si>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</si>
  <si>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</si>
  <si>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</si>
  <si>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</si>
  <si>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</si>
  <si>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</si>
  <si>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</si>
  <si>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</si>
  <si>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</si>
  <si>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</si>
  <si>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</si>
  <si>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</si>
  <si>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</si>
  <si>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</si>
  <si>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</si>
  <si>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</si>
  <si>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</si>
  <si>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</si>
  <si>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</si>
  <si>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</si>
  <si>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</si>
  <si>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</si>
  <si>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</si>
  <si>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</si>
  <si>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</si>
  <si>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</si>
  <si>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</si>
  <si>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</si>
  <si>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</si>
  <si>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</si>
  <si>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</si>
  <si>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</si>
  <si>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</si>
  <si>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</si>
  <si>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</si>
  <si>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</si>
  <si>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</si>
  <si>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</si>
  <si>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</si>
  <si>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</si>
  <si>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</si>
  <si>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</si>
  <si>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</si>
  <si>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</si>
  <si>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</si>
  <si>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</si>
  <si>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</si>
  <si>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</si>
  <si>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</si>
  <si>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</si>
  <si>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</si>
  <si>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</si>
  <si>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</si>
  <si>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</si>
  <si>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</si>
  <si>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</si>
  <si>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</si>
  <si>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</si>
  <si>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</si>
  <si>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</si>
  <si>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</si>
  <si>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</si>
  <si>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</si>
  <si>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</si>
  <si>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</si>
  <si>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</si>
  <si>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</si>
  <si>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</si>
  <si>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</si>
  <si>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</si>
  <si>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</si>
  <si>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</si>
  <si>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</si>
  <si>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</si>
  <si>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</si>
  <si>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</si>
  <si>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</si>
  <si>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</si>
  <si>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</si>
  <si>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</si>
  <si>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</si>
  <si>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</si>
  <si>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</si>
  <si>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</si>
  <si>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</si>
  <si>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</si>
  <si>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</si>
  <si>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</si>
  <si>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</si>
  <si>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</si>
  <si>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</si>
  <si>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</si>
  <si>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</si>
  <si>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</si>
  <si>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</si>
  <si>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</si>
  <si>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</si>
  <si>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</si>
  <si>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</si>
  <si>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</si>
  <si>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</si>
  <si>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</si>
  <si>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</si>
  <si>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</si>
  <si>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</si>
  <si>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</si>
  <si>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</si>
  <si>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</si>
  <si>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</si>
  <si>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</si>
  <si>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</si>
  <si>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</si>
  <si>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</si>
  <si>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</si>
  <si>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</si>
  <si>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</si>
  <si>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</si>
  <si>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</si>
  <si>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</si>
  <si>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</si>
  <si>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</si>
  <si>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</si>
  <si>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</si>
  <si>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</si>
  <si>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</si>
  <si>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</si>
  <si>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</si>
  <si>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</si>
  <si>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</si>
  <si>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</si>
  <si>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</si>
  <si>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</si>
  <si>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</si>
  <si>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</si>
  <si>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</si>
  <si>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</si>
  <si>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</si>
  <si>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</si>
  <si>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</si>
  <si>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</si>
  <si>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</si>
  <si>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</si>
  <si>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</si>
  <si>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</si>
  <si>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</si>
  <si>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</si>
  <si>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</si>
  <si>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</si>
  <si>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</si>
  <si>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</si>
  <si>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</si>
  <si>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</si>
  <si>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</si>
  <si>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</si>
  <si>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</si>
  <si>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</si>
  <si>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</si>
  <si>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</si>
  <si>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</si>
  <si>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</si>
  <si>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</si>
  <si>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</si>
  <si>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</si>
  <si>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</si>
  <si>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</si>
  <si>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</si>
  <si>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</si>
  <si>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</si>
  <si>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</si>
  <si>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</si>
  <si>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</si>
  <si>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</si>
  <si>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</si>
  <si>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</si>
  <si>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</si>
  <si>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</si>
  <si>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</si>
  <si>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</si>
  <si>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</si>
  <si>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</si>
  <si>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</si>
  <si>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</si>
  <si>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</si>
  <si>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</si>
  <si>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</si>
  <si>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</si>
  <si>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</si>
  <si>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</si>
  <si>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</si>
  <si>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</si>
  <si>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</si>
  <si>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</si>
  <si>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</si>
  <si>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</si>
  <si>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</si>
  <si>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</si>
  <si>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</si>
  <si>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</si>
  <si>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</si>
  <si>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</si>
  <si>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</si>
  <si>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</si>
  <si>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</si>
  <si>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</si>
  <si>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</si>
  <si>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</si>
  <si>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</si>
  <si>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</si>
  <si>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</si>
  <si>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</si>
  <si>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</si>
  <si>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</si>
  <si>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</si>
  <si>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</si>
  <si>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</si>
  <si>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</si>
  <si>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</si>
  <si>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</si>
  <si>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</si>
  <si>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</si>
  <si>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</si>
  <si>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</si>
  <si>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</si>
  <si>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</si>
  <si>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</si>
  <si>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</si>
  <si>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</si>
  <si>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</si>
  <si>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</si>
  <si>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</si>
  <si>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</si>
  <si>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</si>
  <si>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</si>
  <si>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</si>
  <si>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</si>
  <si>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</si>
  <si>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</si>
  <si>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</si>
  <si>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</si>
  <si>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</si>
  <si>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</si>
  <si>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</si>
  <si>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</si>
  <si>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</si>
  <si>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</si>
  <si>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</si>
  <si>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</si>
  <si>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</si>
  <si>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</si>
  <si>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</si>
  <si>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</si>
  <si>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</si>
  <si>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</si>
  <si>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</si>
  <si>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</si>
  <si>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</si>
  <si>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</si>
  <si>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</si>
  <si>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</si>
  <si>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</si>
  <si>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</si>
  <si>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</si>
  <si>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</si>
  <si>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</si>
  <si>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</si>
  <si>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</si>
  <si>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</si>
  <si>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</si>
  <si>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</si>
  <si>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</si>
  <si>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</si>
  <si>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</si>
  <si>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</si>
  <si>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</si>
  <si>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</si>
  <si>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</si>
  <si>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</si>
  <si>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</si>
  <si>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</si>
  <si>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</si>
  <si>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</si>
  <si>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</si>
  <si>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</si>
  <si>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</si>
  <si>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</si>
  <si>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</si>
  <si>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</si>
  <si>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</si>
  <si>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</si>
  <si>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</si>
  <si>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</si>
  <si>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</si>
  <si>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</si>
  <si>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</si>
  <si>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</si>
  <si>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</si>
  <si>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</si>
  <si>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</si>
  <si>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</si>
  <si>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</si>
  <si>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</si>
  <si>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</si>
  <si>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</si>
  <si>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</si>
  <si>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</si>
  <si>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</si>
  <si>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</si>
  <si>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</si>
  <si>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</si>
  <si>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</si>
  <si>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</si>
  <si>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</si>
  <si>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</si>
  <si>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</si>
  <si>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</si>
  <si>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</si>
  <si>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</si>
  <si>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</si>
  <si>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</si>
  <si>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</si>
  <si>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</si>
  <si>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</si>
  <si>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</si>
  <si>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</si>
  <si>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</si>
  <si>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</si>
  <si>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</si>
  <si>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</si>
  <si>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</si>
  <si>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</si>
  <si>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</si>
  <si>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</si>
  <si>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</si>
  <si>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</si>
  <si>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</si>
  <si>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</si>
  <si>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</si>
  <si>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</si>
  <si>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</si>
  <si>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</si>
  <si>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</si>
  <si>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</si>
  <si>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</si>
  <si>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</si>
  <si>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</si>
  <si>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</si>
  <si>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</si>
  <si>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</si>
  <si>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</si>
  <si>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</si>
  <si>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</si>
  <si>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</si>
  <si>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</si>
  <si>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</si>
  <si>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</si>
  <si>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</si>
  <si>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</si>
  <si>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</si>
  <si>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</si>
  <si>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</si>
  <si>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</si>
  <si>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</si>
  <si>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</si>
  <si>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</si>
  <si>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</si>
  <si>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</si>
  <si>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</si>
  <si>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</si>
  <si>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</si>
  <si>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</si>
  <si>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</si>
  <si>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</si>
  <si>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</si>
  <si>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</si>
  <si>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</si>
  <si>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</si>
  <si>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</si>
  <si>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</si>
  <si>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</si>
  <si>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</si>
  <si>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</si>
  <si>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</si>
  <si>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</si>
  <si>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</si>
  <si>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</si>
  <si>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</si>
  <si>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</si>
  <si>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</si>
  <si>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</si>
  <si>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</si>
  <si>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</si>
  <si>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</si>
  <si>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</si>
  <si>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</si>
  <si>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</si>
  <si>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</si>
  <si>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</si>
  <si>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</si>
  <si>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</si>
  <si>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</si>
  <si>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</si>
  <si>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</si>
  <si>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</si>
  <si>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</si>
  <si>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</si>
  <si>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</si>
  <si>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</si>
  <si>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</si>
  <si>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</si>
  <si>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</si>
  <si>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</si>
  <si>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</si>
  <si>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</si>
  <si>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</si>
  <si>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</si>
  <si>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</si>
  <si>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</si>
  <si>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</si>
  <si>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</si>
  <si>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</si>
  <si>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</si>
  <si>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</si>
  <si>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</si>
  <si>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</si>
  <si>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</si>
  <si>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</si>
  <si>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</si>
  <si>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</si>
  <si>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</si>
  <si>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</si>
  <si>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</si>
  <si>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</si>
  <si>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</si>
  <si>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</si>
  <si>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</si>
  <si>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</si>
  <si>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</si>
  <si>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</si>
  <si>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</si>
  <si>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</si>
  <si>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</si>
  <si>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</si>
  <si>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</si>
  <si>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</si>
  <si>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</si>
  <si>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</si>
  <si>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</si>
  <si>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</si>
  <si>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</si>
  <si>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</si>
  <si>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</si>
  <si>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</si>
  <si>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</si>
  <si>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</si>
  <si>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</si>
  <si>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</si>
  <si>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</si>
  <si>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</si>
  <si>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</si>
  <si>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</si>
  <si>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</si>
  <si>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</si>
  <si>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</si>
  <si>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</si>
  <si>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</si>
  <si>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</si>
  <si>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</si>
  <si>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</si>
  <si>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</si>
  <si>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</si>
  <si>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</si>
  <si>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</si>
  <si>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</si>
  <si>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</si>
  <si>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</si>
  <si>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</si>
  <si>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</si>
  <si>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</si>
  <si>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</si>
  <si>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</si>
  <si>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</si>
  <si>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</si>
  <si>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</si>
  <si>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</si>
  <si>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</si>
  <si>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</si>
  <si>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</si>
  <si>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</si>
  <si>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</si>
  <si>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</si>
  <si>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</si>
  <si>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</si>
  <si>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</si>
  <si>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</si>
  <si>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</si>
  <si>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</si>
  <si>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</si>
  <si>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</si>
  <si>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</si>
  <si>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</si>
  <si>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</si>
  <si>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</si>
  <si>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</si>
  <si>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</si>
  <si>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</si>
  <si>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</si>
  <si>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</si>
  <si>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</si>
  <si>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</si>
  <si>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</si>
  <si>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</si>
  <si>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</si>
  <si>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</si>
  <si>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</si>
  <si>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</si>
  <si>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</si>
  <si>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</si>
  <si>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</si>
  <si>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</si>
  <si>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</si>
  <si>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</si>
  <si>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</si>
  <si>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</si>
  <si>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</si>
  <si>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</si>
  <si>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</si>
  <si>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</si>
  <si>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</si>
  <si>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</si>
  <si>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</si>
  <si>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</si>
  <si>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</si>
  <si>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</si>
  <si>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</si>
  <si>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</si>
  <si>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</si>
  <si>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</si>
  <si>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</si>
  <si>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</si>
  <si>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</si>
  <si>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</si>
  <si>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</si>
  <si>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</si>
  <si>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</si>
  <si>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</si>
  <si>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</si>
  <si>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</si>
  <si>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</si>
  <si>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</si>
  <si>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</si>
  <si>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</si>
  <si>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</si>
  <si>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</si>
  <si>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</si>
  <si>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</si>
  <si>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</si>
  <si>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</si>
  <si>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</si>
  <si>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</si>
  <si>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</si>
  <si>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</si>
  <si>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</si>
  <si>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</si>
  <si>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</si>
  <si>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</si>
  <si>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</si>
  <si>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</si>
  <si>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</si>
  <si>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</si>
  <si>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</si>
  <si>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</si>
  <si>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</si>
  <si>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</si>
  <si>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</si>
  <si>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</si>
  <si>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</si>
  <si>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</si>
  <si>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</si>
  <si>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</si>
  <si>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</si>
  <si>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</si>
  <si>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</si>
  <si>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</si>
  <si>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</si>
  <si>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</si>
  <si>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</si>
  <si>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</si>
  <si>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</si>
  <si>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</si>
  <si>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</si>
  <si>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</si>
  <si>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</si>
  <si>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</si>
  <si>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</si>
  <si>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</si>
  <si>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</si>
  <si>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</si>
  <si>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</si>
  <si>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</si>
  <si>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</si>
  <si>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</si>
  <si>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</si>
  <si>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</si>
  <si>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</si>
  <si>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</si>
  <si>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</si>
  <si>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</si>
  <si>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</si>
  <si>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</si>
  <si>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</si>
  <si>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</si>
  <si>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</si>
  <si>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</si>
  <si>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</si>
  <si>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</si>
  <si>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</si>
  <si>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</si>
  <si>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</si>
  <si>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</si>
  <si>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</si>
  <si>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</si>
  <si>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</si>
  <si>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</si>
  <si>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</si>
  <si>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</si>
  <si>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</si>
  <si>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</si>
  <si>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</si>
  <si>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</si>
  <si>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</si>
  <si>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</si>
  <si>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</si>
  <si>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</si>
  <si>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</si>
  <si>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</si>
  <si>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</si>
  <si>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</si>
  <si>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</si>
  <si>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</si>
  <si>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</si>
  <si>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</si>
  <si>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</si>
  <si>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</si>
  <si>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</si>
  <si>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</si>
  <si>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</si>
  <si>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</si>
  <si>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</si>
  <si>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</si>
  <si>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</si>
  <si>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</si>
  <si>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</si>
  <si>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</si>
  <si>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</si>
  <si>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</si>
  <si>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</si>
  <si>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</si>
  <si>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</si>
  <si>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</si>
  <si>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</si>
  <si>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</si>
  <si>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</si>
  <si>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</si>
  <si>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</si>
  <si>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</si>
  <si>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</si>
  <si>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</si>
  <si>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</si>
  <si>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</si>
  <si>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</si>
  <si>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</si>
  <si>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</si>
  <si>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</si>
  <si>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</si>
  <si>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</si>
  <si>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</si>
  <si>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</si>
  <si>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</si>
  <si>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</si>
  <si>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</si>
  <si>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</si>
  <si>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</si>
  <si>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</si>
  <si>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</si>
  <si>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</si>
  <si>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</si>
  <si>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</si>
  <si>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</si>
  <si>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</si>
  <si>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</si>
  <si>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</si>
  <si>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</si>
  <si>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</si>
  <si>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</si>
  <si>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</si>
  <si>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</si>
  <si>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</si>
  <si>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</si>
  <si>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</si>
  <si>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</si>
  <si>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</si>
  <si>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</si>
  <si>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</si>
  <si>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</si>
  <si>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</si>
  <si>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</si>
  <si>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</si>
  <si>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</si>
  <si>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</si>
  <si>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</si>
  <si>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</si>
  <si>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</si>
  <si>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</si>
  <si>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</si>
  <si>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</si>
  <si>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</si>
  <si>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</si>
  <si>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</si>
  <si>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</si>
  <si>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</si>
  <si>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</si>
  <si>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</si>
  <si>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</si>
  <si>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</si>
  <si>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</si>
  <si>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</si>
  <si>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</si>
  <si>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</si>
  <si>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</si>
  <si>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</si>
  <si>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</si>
  <si>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</si>
  <si>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</si>
  <si>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</si>
  <si>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</si>
  <si>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</si>
  <si>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</si>
  <si>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</si>
  <si>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</si>
  <si>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</si>
  <si>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</si>
  <si>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</si>
  <si>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</si>
  <si>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</si>
  <si>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</si>
  <si>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</si>
  <si>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</si>
  <si>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</si>
  <si>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</si>
  <si>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</si>
  <si>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</si>
  <si>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</si>
  <si>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</si>
  <si>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</si>
  <si>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</si>
  <si>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</si>
  <si>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</si>
  <si>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</si>
  <si>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</si>
  <si>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</si>
  <si>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</si>
  <si>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</si>
  <si>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</si>
  <si>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</si>
  <si>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</si>
  <si>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</si>
  <si>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</si>
  <si>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</si>
  <si>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</si>
  <si>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</si>
  <si>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</si>
  <si>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</si>
  <si>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</si>
  <si>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</si>
  <si>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</si>
  <si>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</si>
  <si>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</si>
  <si>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</si>
  <si>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</si>
  <si>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</si>
  <si>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</si>
  <si>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</si>
  <si>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</si>
  <si>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</si>
  <si>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</si>
  <si>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</si>
  <si>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</si>
  <si>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</si>
  <si>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</si>
  <si>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</si>
  <si>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</si>
  <si>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</si>
  <si>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</si>
  <si>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</si>
  <si>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</si>
  <si>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</si>
  <si>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</si>
  <si>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</si>
  <si>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</si>
  <si>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</si>
  <si>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</si>
  <si>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</si>
  <si>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</si>
  <si>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</si>
  <si>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</si>
  <si>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</si>
  <si>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</si>
  <si>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</si>
  <si>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</si>
  <si>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</si>
  <si>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</si>
  <si>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</si>
  <si>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</si>
  <si>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</si>
  <si>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</si>
  <si>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</si>
  <si>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</si>
  <si>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</si>
  <si>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</si>
  <si>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</si>
  <si>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</si>
  <si>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</si>
  <si>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</si>
  <si>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</si>
  <si>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</si>
  <si>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</si>
  <si>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</si>
  <si>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</si>
  <si>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</si>
  <si>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</si>
  <si>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</si>
  <si>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</si>
  <si>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</si>
  <si>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</si>
  <si>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</si>
  <si>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</si>
  <si>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</si>
  <si>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</si>
  <si>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</si>
  <si>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</si>
  <si>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</si>
  <si>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</si>
  <si>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</si>
  <si>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</si>
  <si>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</si>
  <si>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</si>
  <si>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</si>
  <si>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</si>
  <si>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</si>
  <si>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</si>
  <si>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</si>
  <si>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</si>
  <si>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</si>
  <si>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</si>
  <si>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</si>
  <si>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</si>
  <si>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</si>
  <si>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</si>
  <si>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</si>
  <si>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</si>
  <si>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</si>
  <si>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</si>
  <si>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</si>
  <si>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</si>
  <si>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</si>
  <si>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</si>
  <si>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</si>
  <si>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</si>
  <si>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</si>
  <si>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</si>
  <si>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</si>
  <si>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</si>
  <si>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</si>
  <si>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</si>
  <si>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</si>
  <si>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</si>
  <si>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</si>
  <si>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</si>
  <si>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</si>
  <si>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</si>
  <si>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</si>
  <si>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</si>
  <si>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</si>
  <si>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</si>
  <si>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</si>
  <si>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</si>
  <si>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</si>
  <si>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</si>
  <si>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</si>
  <si>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</si>
  <si>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</si>
  <si>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</si>
  <si>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</si>
  <si>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</si>
  <si>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</si>
  <si>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</si>
  <si>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</si>
  <si>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</si>
  <si>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</si>
  <si>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</si>
  <si>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</si>
  <si>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</si>
  <si>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</si>
  <si>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</si>
  <si>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</si>
  <si>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</si>
  <si>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</si>
  <si>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</si>
  <si>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</si>
  <si>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</si>
  <si>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</si>
  <si>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</si>
  <si>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</si>
  <si>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</si>
  <si>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</si>
  <si>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</si>
  <si>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</si>
  <si>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</si>
  <si>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</si>
  <si>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</si>
  <si>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</si>
  <si>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</si>
  <si>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</si>
  <si>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</si>
  <si>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</si>
  <si>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</si>
  <si>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</si>
  <si>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</si>
  <si>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</si>
  <si>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</si>
  <si>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</si>
  <si>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</si>
  <si>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</si>
  <si>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</si>
  <si>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</si>
  <si>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</si>
  <si>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</si>
  <si>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</si>
  <si>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</si>
  <si>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</si>
  <si>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</si>
  <si>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</si>
  <si>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</si>
  <si>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</si>
  <si>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</si>
  <si>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</si>
  <si>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</si>
  <si>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</si>
  <si>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</si>
  <si>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</si>
  <si>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</si>
  <si>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</si>
  <si>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</si>
  <si>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</si>
  <si>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</si>
  <si>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</si>
  <si>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</si>
  <si>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</si>
  <si>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</si>
  <si>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</si>
  <si>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</si>
  <si>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</si>
  <si>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</si>
  <si>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</si>
  <si>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</si>
  <si>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</si>
  <si>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</si>
  <si>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</si>
  <si>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</si>
  <si>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</si>
  <si>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</si>
  <si>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</si>
  <si>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</si>
  <si>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</si>
  <si>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</si>
  <si>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</si>
  <si>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</si>
  <si>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</si>
  <si>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</si>
  <si>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</si>
  <si>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</si>
  <si>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</si>
  <si>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</si>
  <si>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</si>
  <si>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</si>
  <si>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</si>
  <si>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</si>
  <si>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</si>
  <si>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</si>
  <si>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</si>
  <si>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</si>
  <si>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</si>
  <si>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</si>
  <si>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</si>
  <si>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</si>
  <si>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</si>
  <si>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</si>
  <si>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</si>
  <si>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</si>
  <si>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</si>
  <si>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</si>
  <si>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</si>
  <si>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</si>
  <si>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</si>
  <si>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</si>
  <si>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</si>
  <si>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</si>
  <si>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</si>
  <si>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</si>
  <si>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</si>
  <si>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</si>
  <si>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</si>
  <si>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</si>
  <si>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</si>
  <si>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</si>
  <si>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</si>
  <si>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</si>
  <si>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</si>
  <si>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</si>
  <si>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</si>
  <si>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</si>
  <si>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</si>
  <si>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</si>
  <si>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</si>
  <si>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</si>
  <si>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</si>
  <si>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</si>
  <si>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</si>
  <si>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</si>
  <si>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</si>
  <si>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</si>
  <si>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</si>
  <si>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</si>
  <si>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</si>
  <si>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</si>
  <si>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</si>
  <si>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</si>
  <si>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</si>
  <si>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</si>
  <si>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</si>
  <si>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</si>
  <si>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</si>
  <si>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</si>
  <si>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</si>
  <si>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</si>
  <si>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</si>
  <si>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</si>
  <si>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</si>
  <si>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</si>
  <si>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</si>
  <si>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</si>
  <si>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</si>
  <si>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</si>
  <si>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</si>
  <si>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</si>
  <si>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</si>
  <si>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</si>
  <si>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</si>
  <si>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</si>
  <si>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</si>
  <si>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</si>
  <si>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</si>
  <si>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</si>
  <si>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</si>
  <si>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</si>
  <si>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</si>
  <si>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</si>
  <si>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</si>
  <si>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</si>
  <si>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</si>
  <si>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</si>
  <si>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</si>
  <si>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</si>
  <si>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</si>
  <si>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</si>
  <si>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</si>
  <si>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</si>
  <si>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</si>
  <si>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</si>
  <si>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</si>
  <si>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</si>
  <si>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</si>
  <si>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</si>
  <si>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</si>
  <si>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</si>
  <si>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</si>
  <si>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</si>
  <si>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</si>
  <si>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</si>
  <si>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</si>
  <si>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</si>
  <si>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</si>
  <si>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</si>
  <si>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</si>
  <si>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</si>
  <si>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</si>
  <si>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</si>
  <si>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</si>
  <si>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</si>
  <si>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</si>
  <si>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</si>
  <si>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</si>
  <si>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</si>
  <si>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</si>
  <si>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</si>
  <si>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</si>
  <si>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</si>
  <si>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</si>
  <si>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</si>
  <si>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</si>
  <si>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</si>
  <si>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</si>
  <si>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</si>
  <si>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</si>
  <si>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</si>
  <si>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</si>
  <si>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</si>
  <si>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</si>
  <si>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</si>
  <si>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</si>
  <si>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</si>
  <si>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</si>
  <si>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</si>
  <si>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</si>
  <si>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</si>
  <si>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</si>
  <si>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</si>
  <si>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</si>
  <si>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</si>
  <si>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</si>
  <si>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</si>
  <si>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</si>
  <si>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</si>
  <si>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</si>
  <si>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</si>
  <si>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</si>
  <si>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</si>
  <si>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</si>
  <si>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</si>
  <si>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</si>
  <si>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</si>
  <si>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</si>
  <si>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</si>
  <si>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</si>
  <si>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</si>
  <si>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</si>
  <si>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</si>
  <si>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</si>
  <si>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</si>
  <si>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</si>
  <si>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</si>
  <si>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</si>
  <si>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</si>
  <si>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</si>
  <si>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</si>
  <si>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</si>
  <si>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</si>
  <si>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</si>
  <si>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</si>
  <si>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</si>
  <si>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</si>
  <si>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</si>
  <si>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</si>
  <si>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</si>
  <si>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</si>
  <si>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</si>
  <si>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</si>
  <si>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</si>
  <si>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</si>
  <si>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</si>
  <si>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</si>
  <si>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</si>
  <si>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</si>
  <si>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</si>
  <si>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</si>
  <si>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</si>
  <si>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</si>
  <si>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</si>
  <si>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</si>
  <si>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</si>
  <si>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</si>
  <si>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</si>
  <si>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</si>
  <si>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</si>
  <si>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</si>
  <si>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</si>
  <si>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</si>
  <si>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</si>
  <si>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</si>
  <si>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</si>
  <si>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</si>
  <si>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</si>
  <si>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</si>
  <si>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</si>
  <si>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</si>
  <si>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</si>
  <si>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</si>
  <si>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</si>
  <si>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</si>
  <si>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</si>
  <si>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</si>
  <si>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</si>
  <si>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</si>
  <si>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</si>
  <si>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</si>
  <si>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</si>
  <si>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</si>
  <si>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</si>
  <si>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</si>
  <si>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</si>
  <si>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</si>
  <si>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</si>
  <si>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</si>
  <si>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</si>
  <si>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</si>
  <si>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</si>
  <si>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</si>
  <si>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</si>
  <si>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</si>
  <si>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</si>
  <si>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</si>
  <si>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</si>
  <si>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</si>
  <si>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</si>
  <si>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</si>
  <si>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</si>
  <si>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</si>
  <si>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</si>
  <si>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</si>
  <si>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</si>
  <si>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</si>
  <si>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</si>
  <si>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</si>
  <si>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</si>
  <si>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</si>
  <si>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</si>
  <si>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</si>
  <si>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</si>
  <si>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</si>
  <si>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</si>
  <si>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</si>
  <si>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</si>
  <si>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</si>
  <si>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</si>
  <si>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</si>
  <si>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</si>
  <si>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</si>
  <si>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</si>
  <si>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</si>
  <si>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</si>
  <si>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</si>
  <si>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</si>
  <si>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</si>
  <si>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</si>
  <si>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</si>
  <si>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</si>
  <si>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</si>
  <si>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</si>
  <si>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</si>
  <si>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</si>
  <si>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</si>
  <si>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</si>
  <si>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</si>
  <si>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</si>
  <si>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</si>
  <si>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</si>
  <si>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</si>
  <si>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</si>
  <si>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</si>
  <si>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</si>
  <si>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</si>
  <si>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</si>
  <si>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</si>
  <si>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</si>
  <si>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</si>
  <si>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</si>
  <si>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</si>
  <si>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</si>
  <si>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</si>
  <si>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</si>
  <si>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</si>
  <si>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</si>
  <si>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</si>
  <si>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</si>
  <si>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</si>
  <si>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</si>
  <si>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</si>
  <si>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</si>
  <si>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</si>
  <si>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</si>
  <si>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</si>
  <si>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</si>
  <si>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</si>
  <si>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</si>
  <si>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</si>
  <si>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</si>
  <si>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</si>
  <si>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</si>
  <si>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</si>
  <si>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</si>
  <si>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</si>
  <si>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</si>
  <si>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</si>
  <si>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</si>
  <si>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</si>
  <si>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</si>
  <si>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</si>
  <si>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</si>
  <si>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</si>
  <si>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</si>
  <si>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</si>
  <si>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</si>
  <si>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</si>
  <si>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</si>
  <si>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</si>
  <si>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</si>
  <si>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</si>
  <si>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</si>
  <si>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</si>
  <si>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</si>
  <si>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</si>
  <si>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</si>
  <si>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</si>
  <si>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</si>
  <si>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</si>
  <si>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</si>
  <si>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</si>
  <si>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</si>
  <si>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</si>
  <si>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</si>
  <si>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</si>
  <si>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</si>
  <si>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</si>
  <si>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</si>
  <si>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</si>
  <si>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</si>
  <si>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</si>
  <si>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</si>
  <si>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</si>
  <si>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</si>
  <si>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</si>
  <si>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</si>
  <si>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</si>
  <si>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</si>
  <si>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</si>
  <si>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</si>
  <si>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</si>
  <si>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</si>
  <si>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</si>
  <si>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</si>
  <si>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</si>
  <si>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</si>
  <si>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</si>
  <si>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</si>
  <si>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</si>
  <si>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</si>
  <si>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</si>
  <si>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</si>
  <si>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</si>
  <si>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</si>
  <si>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</si>
  <si>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</si>
  <si>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</si>
  <si>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</si>
  <si>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</si>
  <si>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</si>
  <si>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</si>
  <si>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</si>
  <si>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</si>
  <si>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</si>
  <si>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</si>
  <si>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</si>
  <si>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</si>
  <si>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</si>
  <si>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</si>
  <si>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</si>
  <si>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</si>
  <si>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</si>
  <si>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</si>
  <si>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</si>
  <si>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</si>
  <si>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</si>
  <si>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</si>
  <si>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</si>
  <si>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</si>
  <si>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</si>
  <si>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</si>
  <si>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</si>
  <si>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</si>
  <si>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</si>
  <si>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</si>
  <si>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</si>
  <si>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</si>
  <si>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</si>
  <si>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</si>
  <si>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</si>
  <si>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</si>
  <si>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</si>
  <si>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</si>
  <si>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</si>
  <si>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</si>
  <si>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</si>
  <si>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</si>
  <si>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</si>
  <si>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</si>
  <si>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</si>
  <si>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</si>
  <si>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</si>
  <si>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</si>
  <si>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</si>
  <si>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</si>
  <si>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</si>
  <si>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</si>
  <si>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</si>
  <si>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</si>
  <si>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</si>
  <si>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</si>
  <si>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</si>
  <si>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</si>
  <si>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</si>
  <si>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</si>
  <si>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</si>
  <si>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</si>
  <si>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</si>
  <si>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</si>
  <si>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</si>
  <si>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</si>
  <si>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</si>
  <si>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</si>
  <si>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</si>
  <si>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</si>
  <si>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</si>
  <si>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</si>
  <si>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</si>
  <si>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</si>
  <si>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</si>
  <si>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</si>
  <si>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</si>
  <si>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</si>
  <si>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</si>
  <si>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</si>
  <si>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</si>
  <si>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</si>
  <si>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</si>
  <si>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</si>
  <si>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</si>
  <si>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</si>
  <si>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</si>
  <si>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</si>
  <si>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</si>
  <si>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</si>
  <si>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</si>
  <si>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</si>
  <si>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</si>
  <si>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</si>
  <si>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</si>
  <si>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</si>
  <si>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</si>
  <si>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</si>
  <si>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</si>
  <si>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</si>
  <si>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</si>
  <si>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</si>
  <si>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</si>
  <si>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</si>
  <si>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</si>
  <si>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</si>
  <si>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</si>
  <si>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</si>
  <si>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</si>
  <si>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</si>
  <si>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</si>
  <si>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</si>
  <si>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</si>
  <si>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</si>
  <si>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</si>
  <si>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</si>
  <si>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</si>
  <si>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</si>
  <si>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</si>
  <si>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</si>
  <si>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</si>
  <si>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</si>
  <si>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</si>
  <si>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</si>
  <si>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</si>
  <si>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</si>
  <si>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</si>
  <si>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</si>
  <si>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</si>
  <si>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</si>
  <si>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</si>
  <si>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</si>
  <si>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</si>
  <si>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</si>
  <si>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</si>
  <si>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</si>
  <si>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</si>
  <si>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</si>
  <si>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</si>
  <si>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</si>
  <si>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</si>
  <si>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</si>
  <si>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</si>
  <si>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</si>
  <si>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</si>
  <si>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</si>
  <si>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</si>
  <si>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</si>
  <si>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</si>
  <si>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</si>
  <si>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</si>
  <si>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</si>
  <si>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</si>
  <si>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</si>
  <si>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</si>
  <si>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</si>
  <si>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</si>
  <si>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</si>
  <si>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</si>
  <si>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</si>
  <si>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</si>
  <si>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</si>
  <si>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</si>
  <si>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</si>
  <si>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</si>
  <si>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</si>
  <si>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</si>
  <si>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</si>
  <si>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</si>
  <si>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</si>
  <si>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</si>
  <si>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</si>
  <si>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</si>
  <si>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</si>
  <si>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</si>
  <si>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</si>
  <si>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</si>
  <si>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</si>
  <si>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</si>
  <si>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</si>
  <si>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</si>
  <si>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</si>
  <si>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</si>
  <si>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</si>
  <si>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</si>
  <si>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</si>
  <si>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</si>
  <si>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</si>
  <si>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</si>
  <si>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</si>
  <si>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</si>
  <si>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</si>
  <si>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</si>
  <si>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</si>
  <si>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</si>
  <si>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</si>
  <si>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</si>
  <si>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</si>
  <si>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</si>
  <si>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</si>
  <si>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</si>
  <si>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</si>
  <si>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</si>
  <si>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</si>
  <si>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</si>
  <si>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</si>
  <si>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</si>
  <si>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</si>
  <si>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</si>
  <si>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</si>
  <si>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</si>
  <si>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</si>
  <si>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</si>
  <si>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</si>
  <si>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</si>
  <si>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</si>
  <si>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</si>
  <si>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</si>
  <si>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</si>
  <si>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</si>
  <si>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</si>
  <si>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</si>
  <si>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</si>
  <si>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</si>
  <si>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</si>
  <si>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</si>
  <si>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</si>
  <si>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</si>
  <si>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</si>
  <si>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</si>
  <si>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</si>
  <si>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</si>
  <si>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</si>
  <si>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</si>
  <si>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</si>
  <si>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</si>
  <si>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</si>
  <si>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</si>
  <si>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</si>
  <si>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</si>
  <si>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</si>
  <si>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</si>
  <si>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</si>
  <si>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</si>
  <si>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</si>
  <si>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</si>
  <si>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</si>
  <si>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</si>
  <si>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</si>
  <si>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</si>
  <si>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</si>
  <si>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</si>
  <si>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</si>
  <si>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</si>
  <si>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</si>
  <si>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</si>
  <si>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</si>
  <si>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</si>
  <si>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</si>
  <si>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</si>
  <si>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</si>
  <si>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</si>
  <si>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</si>
  <si>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</si>
  <si>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</si>
  <si>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</si>
  <si>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</si>
  <si>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</si>
  <si>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</si>
  <si>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</si>
  <si>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</si>
  <si>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</si>
  <si>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</si>
  <si>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</si>
  <si>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</si>
  <si>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</si>
  <si>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</si>
  <si>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</si>
  <si>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</si>
  <si>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</si>
  <si>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</si>
  <si>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</si>
  <si>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</si>
  <si>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</si>
  <si>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</si>
  <si>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</si>
  <si>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</si>
  <si>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</si>
  <si>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</si>
  <si>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</si>
  <si>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</si>
  <si>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</si>
  <si>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</si>
  <si>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</si>
  <si>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</si>
  <si>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</si>
  <si>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</si>
  <si>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</si>
  <si>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</si>
  <si>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</si>
  <si>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</si>
  <si>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</si>
  <si>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</si>
  <si>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</si>
  <si>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</si>
  <si>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</si>
  <si>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</si>
  <si>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</si>
  <si>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</si>
  <si>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</si>
  <si>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</si>
  <si>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</si>
  <si>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</si>
  <si>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</si>
  <si>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</si>
  <si>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</si>
  <si>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</si>
  <si>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</si>
  <si>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</si>
  <si>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</si>
  <si>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</si>
  <si>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</si>
  <si>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</si>
  <si>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</si>
  <si>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</si>
  <si>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</si>
  <si>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</si>
  <si>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</si>
  <si>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</si>
  <si>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</si>
  <si>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</si>
  <si>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</si>
  <si>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</si>
  <si>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</si>
  <si>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</si>
  <si>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</si>
  <si>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</si>
  <si>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</si>
  <si>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</si>
  <si>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</si>
  <si>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</si>
  <si>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</si>
  <si>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</si>
  <si>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</si>
  <si>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</si>
  <si>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</si>
  <si>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</si>
  <si>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</si>
  <si>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</si>
  <si>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</si>
  <si>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</si>
  <si>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</si>
  <si>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</si>
  <si>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</si>
  <si>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</si>
  <si>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</si>
  <si>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</si>
  <si>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</si>
  <si>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</si>
  <si>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</si>
  <si>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</si>
  <si>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</si>
  <si>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</si>
  <si>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</si>
  <si>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</si>
  <si>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</si>
  <si>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</si>
  <si>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</si>
  <si>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</si>
  <si>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</si>
  <si>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</si>
  <si>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</si>
  <si>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</si>
  <si>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</si>
  <si>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</si>
  <si>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</si>
  <si>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</si>
  <si>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</si>
  <si>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</si>
  <si>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</si>
  <si>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</si>
  <si>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</si>
  <si>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</si>
  <si>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</si>
  <si>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</si>
  <si>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</si>
  <si>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</si>
  <si>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</si>
  <si>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</si>
  <si>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</si>
  <si>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</si>
  <si>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</si>
  <si>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</si>
  <si>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</si>
  <si>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</si>
  <si>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</si>
  <si>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</si>
  <si>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</si>
  <si>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</si>
  <si>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</si>
  <si>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</si>
  <si>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</si>
  <si>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</si>
  <si>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</si>
  <si>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</si>
  <si>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</si>
  <si>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</si>
  <si>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</si>
  <si>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</si>
  <si>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</si>
  <si>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</si>
  <si>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</si>
  <si>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</si>
  <si>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</si>
  <si>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</si>
  <si>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</si>
  <si>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</si>
  <si>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</si>
  <si>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</si>
  <si>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</si>
  <si>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</si>
  <si>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</si>
  <si>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</si>
  <si>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</si>
  <si>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</si>
  <si>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</si>
  <si>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</si>
  <si>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</si>
  <si>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</si>
  <si>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</si>
  <si>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</si>
  <si>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</si>
  <si>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</si>
  <si>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</si>
  <si>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</si>
  <si>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</si>
  <si>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</si>
  <si>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</si>
  <si>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</si>
  <si>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</si>
  <si>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</si>
  <si>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</si>
  <si>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</si>
  <si>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</si>
  <si>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</si>
  <si>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</si>
  <si>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</si>
  <si>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</si>
  <si>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</si>
  <si>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</si>
  <si>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</si>
  <si>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</si>
  <si>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</si>
  <si>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</si>
  <si>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</si>
  <si>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</si>
  <si>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</si>
  <si>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</si>
  <si>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</si>
  <si>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</si>
  <si>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</si>
  <si>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</si>
  <si>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</si>
  <si>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</si>
  <si>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</si>
  <si>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</si>
  <si>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</si>
  <si>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</si>
  <si>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</si>
  <si>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</si>
  <si>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</si>
  <si>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</si>
  <si>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</si>
  <si>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</si>
  <si>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</si>
  <si>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</si>
  <si>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</si>
  <si>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</si>
  <si>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</si>
  <si>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</si>
  <si>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</si>
  <si>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</si>
  <si>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</si>
  <si>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</si>
  <si>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</si>
  <si>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</si>
  <si>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</si>
  <si>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</si>
  <si>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</si>
  <si>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</si>
  <si>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</si>
  <si>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</si>
  <si>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</si>
  <si>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</si>
  <si>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</si>
  <si>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</si>
  <si>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</si>
  <si>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</si>
  <si>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</si>
  <si>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</si>
  <si>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</si>
  <si>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</si>
  <si>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</si>
  <si>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</si>
  <si>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</si>
  <si>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</si>
  <si>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</si>
  <si>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</si>
  <si>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</si>
  <si>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</si>
  <si>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</si>
  <si>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</si>
  <si>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</si>
  <si>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</si>
  <si>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</si>
  <si>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</si>
  <si>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</si>
  <si>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</si>
  <si>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</si>
  <si>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</si>
  <si>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</si>
  <si>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</si>
  <si>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</si>
  <si>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</si>
  <si>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</si>
  <si>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</si>
  <si>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</si>
  <si>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</si>
  <si>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</si>
  <si>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</si>
  <si>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</si>
  <si>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</si>
  <si>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</si>
  <si>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</si>
  <si>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</si>
  <si>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</si>
  <si>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</si>
  <si>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</si>
  <si>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</si>
  <si>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</si>
  <si>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</si>
  <si>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</si>
  <si>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</si>
  <si>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</si>
  <si>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</si>
  <si>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</si>
  <si>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</si>
  <si>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</si>
  <si>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</si>
  <si>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</si>
  <si>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</si>
  <si>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</si>
  <si>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</si>
  <si>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</si>
  <si>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</si>
  <si>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</si>
  <si>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</si>
  <si>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</si>
  <si>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</si>
  <si>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</si>
  <si>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</si>
  <si>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</si>
  <si>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</si>
  <si>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</si>
  <si>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</si>
  <si>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</si>
  <si>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</si>
  <si>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</si>
  <si>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</si>
  <si>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</si>
  <si>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</si>
  <si>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</si>
  <si>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</si>
  <si>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</si>
  <si>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</si>
  <si>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</si>
  <si>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</si>
  <si>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</si>
  <si>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</si>
  <si>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</si>
  <si>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</si>
  <si>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</si>
  <si>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</si>
  <si>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</si>
  <si>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</si>
  <si>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</si>
  <si>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</si>
  <si>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</si>
  <si>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</si>
  <si>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</si>
  <si>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</si>
  <si>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</si>
  <si>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</si>
  <si>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</si>
  <si>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</si>
  <si>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</si>
  <si>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</si>
  <si>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</si>
  <si>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</si>
  <si>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</si>
  <si>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</si>
  <si>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</si>
  <si>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</si>
  <si>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</si>
  <si>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</si>
  <si>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</si>
  <si>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</si>
  <si>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</si>
  <si>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</si>
  <si>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</si>
  <si>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</si>
  <si>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</si>
  <si>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</si>
  <si>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</si>
  <si>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</si>
  <si>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</si>
  <si>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</si>
  <si>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</si>
  <si>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</si>
  <si>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</si>
  <si>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</si>
  <si>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</si>
  <si>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</si>
  <si>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</si>
  <si>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</si>
  <si>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</si>
  <si>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</si>
  <si>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</si>
  <si>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</si>
  <si>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</si>
  <si>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</si>
  <si>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</si>
  <si>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</si>
  <si>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</si>
  <si>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</si>
  <si>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</si>
  <si>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</si>
  <si>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</si>
  <si>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</si>
  <si>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</si>
  <si>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</si>
  <si>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</si>
  <si>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</si>
  <si>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</si>
  <si>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</si>
  <si>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</si>
  <si>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</si>
  <si>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</si>
  <si>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</si>
  <si>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</si>
  <si>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</si>
  <si>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</si>
  <si>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</si>
  <si>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</si>
  <si>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</si>
  <si>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</si>
  <si>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</si>
  <si>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</si>
  <si>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</si>
  <si>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</si>
  <si>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</si>
  <si>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</si>
  <si>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</si>
  <si>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</si>
  <si>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</si>
  <si>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</si>
  <si>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</si>
  <si>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</si>
  <si>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</si>
  <si>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</si>
  <si>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</si>
  <si>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</si>
  <si>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</si>
  <si>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</si>
  <si>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</si>
  <si>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</si>
  <si>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</si>
  <si>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</si>
  <si>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</si>
  <si>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</si>
  <si>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</si>
  <si>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</si>
  <si>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</si>
  <si>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</si>
  <si>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</si>
  <si>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</si>
  <si>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</si>
  <si>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</si>
  <si>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</si>
  <si>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</si>
  <si>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</si>
  <si>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</si>
  <si>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</si>
  <si>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</si>
  <si>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</si>
  <si>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</si>
  <si>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</si>
  <si>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</si>
  <si>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</si>
  <si>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</si>
  <si>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</si>
  <si>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</si>
  <si>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</si>
  <si>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</si>
  <si>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</si>
  <si>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</si>
  <si>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</si>
  <si>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</si>
  <si>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</si>
  <si>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</si>
  <si>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</si>
  <si>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</si>
  <si>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</si>
  <si>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</si>
  <si>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</si>
  <si>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</si>
  <si>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</si>
  <si>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</si>
  <si>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</si>
  <si>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</si>
  <si>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</si>
  <si>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</si>
  <si>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</si>
  <si>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</si>
  <si>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</si>
  <si>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</si>
  <si>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</si>
  <si>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</si>
  <si>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</si>
  <si>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</si>
  <si>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</si>
  <si>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</si>
  <si>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</si>
  <si>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</si>
  <si>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</si>
  <si>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</si>
  <si>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</si>
  <si>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</si>
  <si>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</si>
  <si>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</si>
  <si>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</si>
  <si>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</si>
  <si>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</si>
  <si>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</si>
  <si>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</si>
  <si>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</si>
  <si>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</si>
  <si>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</si>
  <si>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</si>
  <si>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</si>
  <si>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</si>
  <si>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</si>
  <si>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</si>
  <si>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</si>
  <si>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</si>
  <si>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</si>
  <si>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</si>
  <si>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</si>
  <si>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</si>
  <si>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</si>
  <si>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</si>
  <si>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</si>
  <si>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</si>
  <si>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</si>
  <si>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</si>
  <si>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</si>
  <si>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</si>
  <si>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</si>
  <si>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</si>
  <si>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</si>
  <si>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</si>
  <si>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</si>
  <si>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</si>
  <si>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</si>
  <si>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</si>
  <si>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</si>
  <si>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</si>
  <si>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</si>
  <si>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</si>
  <si>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</si>
  <si>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</si>
  <si>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</si>
  <si>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</si>
  <si>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</si>
  <si>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</si>
  <si>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</si>
  <si>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</si>
  <si>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</si>
  <si>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</si>
  <si>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</si>
  <si>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</si>
  <si>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</si>
  <si>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</si>
  <si>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</si>
  <si>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</si>
  <si>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</si>
  <si>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</si>
  <si>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</si>
  <si>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</si>
  <si>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</si>
  <si>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</si>
  <si>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</si>
  <si>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</si>
  <si>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</si>
  <si>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</si>
  <si>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</si>
  <si>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</si>
  <si>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</si>
  <si>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</si>
  <si>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</si>
  <si>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</si>
  <si>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</si>
  <si>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</si>
  <si>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</si>
  <si>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</si>
  <si>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</si>
  <si>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</si>
  <si>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</si>
  <si>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</si>
  <si>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</si>
  <si>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</si>
  <si>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</si>
  <si>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</si>
  <si>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</si>
  <si>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</si>
  <si>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</si>
  <si>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</si>
  <si>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</si>
  <si>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</si>
  <si>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</si>
  <si>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</si>
  <si>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</si>
  <si>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</si>
  <si>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</si>
  <si>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</si>
  <si>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</si>
  <si>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</si>
  <si>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</si>
  <si>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</si>
  <si>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</si>
  <si>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</si>
  <si>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</si>
  <si>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</si>
  <si>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</si>
  <si>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</si>
  <si>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</si>
  <si>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</si>
  <si>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</si>
  <si>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</si>
  <si>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</si>
  <si>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</si>
  <si>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</si>
  <si>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</si>
  <si>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</si>
  <si>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</si>
  <si>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</si>
  <si>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</si>
  <si>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</si>
  <si>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</si>
  <si>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</si>
  <si>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</si>
  <si>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</si>
  <si>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</si>
  <si>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</si>
  <si>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</si>
  <si>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</si>
  <si>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</si>
  <si>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</si>
  <si>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</si>
  <si>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</si>
  <si>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</si>
  <si>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</si>
  <si>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</si>
  <si>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</si>
  <si>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</si>
  <si>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</si>
  <si>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</si>
  <si>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</si>
  <si>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</si>
  <si>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</si>
  <si>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</si>
  <si>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</si>
  <si>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</si>
  <si>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</si>
  <si>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</si>
  <si>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</si>
  <si>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</si>
  <si>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</si>
  <si>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</si>
  <si>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</si>
  <si>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</si>
  <si>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</si>
  <si>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</si>
  <si>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</si>
  <si>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</si>
  <si>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</si>
  <si>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</si>
  <si>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</si>
  <si>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</si>
  <si>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</si>
  <si>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</si>
  <si>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</si>
  <si>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</si>
  <si>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</si>
  <si>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</si>
  <si>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</si>
  <si>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</si>
  <si>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</si>
  <si>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</si>
  <si>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</si>
  <si>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</si>
  <si>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</si>
  <si>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</si>
  <si>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</si>
  <si>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</si>
  <si>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</si>
  <si>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</si>
  <si>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</si>
  <si>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</si>
  <si>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</si>
  <si>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</si>
  <si>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</si>
  <si>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</si>
  <si>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</si>
  <si>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</si>
  <si>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</si>
  <si>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</si>
  <si>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</si>
  <si>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</si>
  <si>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</si>
  <si>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</si>
  <si>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</si>
  <si>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</si>
  <si>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</si>
  <si>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</si>
  <si>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</si>
  <si>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</si>
  <si>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</si>
  <si>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</si>
  <si>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</si>
  <si>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</si>
  <si>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</si>
  <si>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</si>
  <si>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</si>
  <si>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</si>
  <si>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</si>
  <si>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</si>
  <si>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</si>
  <si>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</si>
  <si>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</si>
  <si>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</si>
  <si>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</si>
  <si>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</si>
  <si>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</si>
  <si>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</si>
  <si>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</si>
  <si>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</si>
  <si>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</si>
  <si>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</si>
  <si>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</si>
  <si>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</si>
  <si>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</si>
  <si>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</si>
  <si>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</si>
  <si>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</si>
  <si>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</si>
  <si>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</si>
  <si>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</si>
  <si>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</si>
  <si>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</si>
  <si>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</si>
  <si>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</si>
  <si>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</si>
  <si>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</si>
  <si>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</si>
  <si>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</si>
  <si>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</si>
  <si>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</si>
  <si>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</si>
  <si>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</si>
  <si>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</si>
  <si>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</si>
  <si>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</si>
  <si>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</si>
  <si>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</si>
  <si>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</si>
  <si>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</si>
  <si>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</si>
  <si>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</si>
  <si>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</si>
  <si>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</si>
  <si>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</si>
  <si>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</si>
  <si>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</si>
  <si>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</si>
  <si>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</si>
  <si>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</si>
  <si>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</si>
  <si>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</si>
  <si>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</si>
  <si>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</si>
  <si>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</si>
  <si>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</si>
  <si>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</si>
  <si>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</si>
  <si>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</si>
  <si>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</si>
  <si>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</si>
  <si>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</si>
  <si>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</si>
  <si>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</si>
  <si>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</si>
  <si>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</si>
  <si>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</si>
  <si>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</si>
  <si>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</si>
  <si>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</si>
  <si>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</si>
  <si>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</si>
  <si>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</si>
  <si>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</si>
  <si>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</si>
  <si>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</si>
  <si>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</si>
  <si>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</si>
  <si>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</si>
  <si>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</si>
  <si>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</si>
  <si>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</si>
  <si>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</si>
  <si>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</si>
  <si>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</si>
  <si>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</si>
  <si>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</si>
  <si>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</si>
  <si>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</si>
  <si>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</si>
  <si>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</si>
  <si>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</si>
  <si>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</si>
  <si>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</si>
  <si>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</si>
  <si>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</si>
  <si>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</si>
  <si>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</si>
  <si>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</si>
  <si>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</si>
  <si>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</si>
  <si>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</si>
  <si>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</si>
  <si>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</si>
  <si>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</si>
  <si>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</si>
  <si>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</si>
  <si>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</si>
  <si>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</si>
  <si>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</si>
  <si>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</si>
  <si>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</si>
  <si>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</si>
  <si>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</si>
  <si>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</si>
  <si>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</si>
  <si>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</si>
  <si>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</si>
  <si>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</si>
  <si>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</si>
  <si>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</si>
  <si>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</si>
  <si>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</si>
  <si>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</si>
  <si>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</si>
  <si>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</si>
  <si>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</si>
  <si>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</si>
  <si>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</si>
  <si>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</si>
  <si>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</si>
  <si>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</si>
  <si>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</si>
  <si>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</si>
  <si>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</si>
  <si>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</si>
  <si>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</si>
  <si>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</si>
  <si>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</si>
  <si>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</si>
  <si>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</si>
  <si>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</si>
  <si>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</si>
  <si>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</si>
  <si>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</si>
  <si>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</si>
  <si>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</si>
  <si>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</si>
  <si>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</si>
  <si>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</si>
  <si>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</si>
  <si>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</si>
  <si>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</si>
  <si>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</si>
  <si>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</si>
  <si>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</si>
  <si>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</si>
  <si>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</si>
  <si>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</si>
  <si>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</si>
  <si>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</si>
  <si>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</si>
  <si>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</si>
  <si>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</si>
  <si>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</si>
  <si>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</si>
  <si>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</si>
  <si>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</si>
  <si>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</si>
  <si>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</si>
  <si>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</si>
  <si>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</si>
  <si>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</si>
  <si>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</si>
  <si>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</si>
  <si>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</si>
  <si>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</si>
  <si>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</si>
  <si>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</si>
  <si>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</si>
  <si>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</si>
  <si>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</si>
  <si>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</si>
  <si>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</si>
  <si>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</si>
  <si>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</si>
  <si>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</si>
  <si>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</si>
  <si>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</si>
  <si>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</si>
  <si>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</si>
  <si>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</si>
  <si>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</si>
  <si>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</si>
  <si>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</si>
  <si>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</si>
  <si>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</si>
  <si>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</si>
  <si>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</si>
  <si>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</si>
  <si>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</si>
  <si>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</si>
  <si>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</si>
  <si>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</si>
  <si>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</si>
  <si>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</si>
  <si>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</si>
  <si>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</si>
  <si>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</si>
  <si>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</si>
  <si>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</si>
  <si>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</si>
  <si>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</si>
  <si>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</si>
  <si>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</si>
  <si>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</si>
  <si>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</si>
  <si>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</si>
  <si>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</si>
  <si>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</si>
  <si>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</si>
  <si>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</si>
  <si>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</si>
  <si>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</si>
  <si>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</si>
  <si>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</si>
  <si>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</si>
  <si>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</si>
  <si>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</si>
  <si>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</si>
  <si>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</si>
  <si>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</si>
  <si>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</si>
  <si>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</si>
  <si>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</si>
  <si>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</si>
  <si>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</si>
  <si>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</si>
  <si>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</si>
  <si>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</si>
  <si>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</si>
  <si>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</si>
  <si>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</si>
  <si>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</si>
  <si>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</si>
  <si>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</si>
  <si>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</si>
  <si>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</si>
  <si>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</si>
  <si>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</si>
  <si>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</si>
  <si>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</si>
  <si>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</si>
  <si>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</si>
  <si>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</si>
  <si>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</si>
  <si>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</si>
  <si>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</si>
  <si>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</si>
  <si>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</si>
  <si>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</si>
  <si>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</si>
  <si>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</si>
  <si>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</si>
  <si>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</si>
  <si>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</si>
  <si>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</si>
  <si>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</si>
  <si>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</si>
  <si>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</si>
  <si>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</si>
  <si>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</si>
  <si>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</si>
  <si>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</si>
  <si>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</si>
  <si>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</si>
  <si>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</si>
  <si>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</si>
  <si>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</si>
  <si>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</si>
  <si>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</si>
  <si>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</si>
  <si>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</si>
  <si>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</si>
  <si>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</si>
  <si>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</si>
  <si>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</si>
  <si>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</si>
  <si>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</si>
  <si>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</si>
  <si>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</si>
  <si>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</si>
  <si>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</si>
  <si>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</si>
  <si>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</si>
  <si>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</si>
  <si>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</si>
  <si>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</si>
  <si>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</si>
  <si>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</si>
  <si>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</si>
  <si>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</si>
  <si>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</si>
  <si>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</si>
  <si>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</si>
  <si>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</si>
  <si>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</si>
  <si>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</si>
  <si>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</si>
  <si>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</si>
  <si>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</si>
  <si>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</si>
  <si>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</si>
  <si>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</si>
  <si>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</si>
  <si>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</si>
  <si>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</si>
  <si>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</si>
  <si>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</si>
  <si>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</si>
  <si>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</si>
  <si>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</si>
  <si>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</si>
  <si>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</si>
  <si>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</si>
  <si>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</si>
  <si>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</si>
  <si>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</si>
  <si>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</si>
  <si>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</si>
  <si>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</si>
  <si>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</si>
  <si>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</si>
  <si>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</si>
  <si>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</si>
  <si>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</si>
  <si>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</si>
  <si>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</si>
  <si>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</si>
  <si>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</si>
  <si>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</si>
  <si>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</si>
  <si>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</si>
  <si>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</si>
  <si>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</si>
  <si>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</si>
  <si>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</si>
  <si>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</si>
  <si>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</si>
  <si>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</si>
  <si>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</si>
  <si>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</si>
  <si>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</si>
  <si>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</si>
  <si>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</si>
  <si>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</si>
  <si>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</si>
  <si>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</si>
  <si>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</si>
  <si>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</si>
  <si>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</si>
  <si>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</si>
  <si>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</si>
  <si>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</si>
  <si>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</si>
  <si>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</si>
  <si>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</si>
  <si>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</si>
  <si>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</si>
  <si>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</si>
  <si>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</si>
  <si>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</si>
  <si>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</si>
  <si>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</si>
  <si>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</si>
  <si>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</si>
  <si>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</si>
  <si>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</si>
  <si>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</si>
  <si>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</si>
  <si>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</si>
  <si>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</si>
  <si>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</si>
  <si>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</si>
  <si>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</si>
  <si>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</si>
  <si>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</si>
  <si>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</si>
  <si>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</si>
  <si>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</si>
  <si>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</si>
  <si>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</si>
  <si>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</si>
  <si>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</si>
  <si>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</si>
  <si>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</si>
  <si>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</si>
  <si>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</si>
  <si>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</si>
  <si>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</si>
  <si>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</si>
  <si>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</si>
  <si>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</si>
  <si>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</si>
  <si>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</si>
  <si>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</si>
  <si>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</si>
  <si>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</si>
  <si>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</si>
  <si>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</si>
  <si>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</si>
  <si>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</si>
  <si>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</si>
  <si>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</si>
  <si>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</si>
  <si>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</si>
  <si>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</si>
  <si>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</si>
  <si>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</si>
  <si>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</si>
  <si>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</si>
  <si>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</si>
  <si>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</si>
  <si>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</si>
  <si>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</si>
  <si>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</si>
  <si>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</si>
  <si>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</si>
  <si>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</si>
  <si>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</si>
  <si>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</si>
  <si>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</si>
  <si>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</si>
  <si>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</si>
  <si>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</si>
  <si>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</si>
  <si>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</si>
  <si>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</si>
  <si>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</si>
  <si>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</si>
  <si>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</si>
  <si>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</si>
  <si>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</si>
  <si>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</si>
  <si>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</si>
  <si>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</si>
  <si>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</si>
  <si>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</si>
  <si>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</si>
  <si>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</si>
  <si>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</si>
  <si>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</si>
  <si>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</si>
  <si>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</si>
  <si>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</si>
  <si>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</si>
  <si>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</si>
  <si>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</si>
  <si>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</si>
  <si>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</si>
  <si>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</si>
  <si>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</si>
  <si>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</si>
  <si>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</si>
  <si>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</si>
  <si>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</si>
  <si>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</si>
  <si>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</si>
  <si>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</si>
  <si>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</si>
  <si>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</si>
  <si>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</si>
  <si>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</si>
  <si>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</si>
  <si>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</si>
  <si>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</si>
  <si>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</si>
  <si>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</si>
  <si>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</si>
  <si>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</si>
  <si>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</si>
  <si>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</si>
  <si>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</si>
  <si>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</si>
  <si>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</si>
  <si>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</si>
  <si>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</si>
  <si>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</si>
  <si>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</si>
  <si>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</si>
  <si>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</si>
  <si>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</si>
  <si>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</si>
  <si>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</si>
  <si>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</si>
  <si>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</si>
  <si>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</si>
  <si>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</si>
  <si>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</si>
  <si>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</si>
  <si>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</si>
  <si>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</si>
  <si>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</si>
  <si>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</si>
  <si>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</si>
  <si>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</si>
  <si>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</si>
  <si>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</si>
  <si>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</si>
  <si>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</si>
  <si>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</si>
  <si>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</si>
  <si>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</si>
  <si>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</si>
  <si>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</si>
  <si>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</si>
  <si>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</si>
  <si>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</si>
  <si>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</si>
  <si>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</si>
  <si>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</si>
  <si>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</si>
  <si>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</si>
  <si>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</si>
  <si>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</si>
  <si>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</si>
  <si>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</si>
  <si>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</si>
  <si>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</si>
  <si>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</si>
  <si>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</si>
  <si>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</si>
  <si>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</si>
  <si>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</si>
  <si>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</si>
  <si>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</si>
  <si>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</si>
  <si>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</si>
  <si>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</si>
  <si>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</si>
  <si>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</si>
  <si>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</si>
  <si>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</si>
  <si>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</si>
  <si>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</si>
  <si>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</si>
  <si>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</si>
  <si>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</si>
  <si>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</si>
  <si>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</si>
  <si>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</si>
  <si>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</si>
  <si>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</si>
  <si>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</si>
  <si>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</si>
  <si>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</si>
  <si>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</si>
  <si>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</si>
  <si>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</si>
  <si>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</si>
  <si>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</si>
  <si>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</si>
  <si>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</si>
  <si>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</si>
  <si>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</si>
  <si>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</si>
  <si>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</si>
  <si>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</si>
  <si>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</si>
  <si>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</si>
  <si>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</si>
  <si>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</si>
  <si>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</si>
  <si>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</si>
  <si>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</si>
  <si>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</si>
  <si>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</si>
  <si>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</si>
  <si>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</si>
  <si>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</si>
  <si>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</si>
  <si>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</si>
  <si>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</si>
  <si>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</si>
  <si>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</si>
  <si>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</si>
  <si>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</si>
  <si>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</si>
  <si>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</si>
  <si>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</si>
  <si>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</si>
  <si>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</si>
  <si>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</si>
  <si>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</si>
  <si>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</si>
  <si>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</si>
  <si>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</si>
  <si>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</si>
  <si>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</si>
  <si>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</si>
  <si>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</si>
  <si>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</si>
  <si>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</si>
  <si>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</si>
  <si>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</si>
  <si>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</si>
  <si>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</si>
  <si>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</si>
  <si>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</si>
  <si>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</si>
  <si>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</si>
  <si>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</si>
  <si>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</si>
  <si>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</si>
  <si>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</si>
  <si>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</si>
  <si>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</si>
  <si>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</si>
  <si>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</si>
  <si>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</si>
  <si>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</si>
  <si>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</si>
  <si>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</si>
  <si>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</si>
  <si>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</si>
  <si>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</si>
  <si>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</si>
  <si>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</si>
  <si>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</si>
  <si>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</si>
  <si>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</si>
  <si>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</si>
  <si>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</si>
  <si>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</si>
  <si>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</si>
  <si>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</si>
  <si>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</si>
  <si>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</si>
  <si>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</si>
  <si>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</si>
  <si>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</si>
  <si>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</si>
  <si>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</si>
  <si>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</si>
  <si>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</si>
  <si>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</si>
  <si>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</si>
  <si>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</si>
  <si>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</si>
  <si>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</si>
  <si>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</si>
  <si>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</si>
  <si>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</si>
  <si>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</si>
  <si>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</si>
  <si>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</si>
  <si>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</si>
  <si>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</si>
  <si>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</si>
  <si>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</si>
  <si>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</si>
  <si>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</si>
  <si>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</si>
  <si>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</si>
  <si>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</si>
  <si>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</si>
  <si>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</si>
  <si>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</si>
  <si>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</si>
  <si>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</si>
  <si>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</si>
  <si>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</si>
  <si>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</si>
  <si>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</si>
  <si>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</si>
  <si>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</si>
  <si>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</si>
  <si>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</si>
  <si>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</si>
  <si>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</si>
  <si>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</si>
  <si>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</si>
  <si>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</si>
  <si>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</si>
  <si>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</si>
  <si>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</si>
  <si>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</si>
  <si>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</si>
  <si>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</si>
  <si>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</si>
  <si>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</si>
  <si>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</si>
  <si>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</si>
  <si>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</si>
  <si>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</si>
  <si>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</si>
  <si>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</si>
  <si>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</si>
  <si>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</si>
  <si>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</si>
  <si>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</si>
  <si>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</si>
  <si>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</si>
  <si>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</si>
  <si>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</si>
  <si>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</si>
  <si>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</si>
  <si>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</si>
  <si>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</si>
  <si>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</si>
  <si>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</si>
  <si>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</si>
  <si>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</si>
  <si>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</si>
  <si>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</si>
  <si>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</si>
  <si>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</si>
  <si>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</si>
  <si>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</si>
  <si>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</si>
  <si>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</si>
  <si>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</si>
  <si>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</si>
  <si>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</si>
  <si>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</si>
  <si>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</si>
  <si>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</si>
  <si>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</si>
  <si>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</si>
  <si>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</si>
  <si>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</si>
  <si>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</si>
  <si>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</si>
  <si>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</si>
  <si>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</si>
  <si>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</si>
  <si>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</si>
  <si>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</si>
  <si>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</si>
  <si>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</si>
  <si>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</si>
  <si>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</si>
  <si>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</si>
  <si>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</si>
  <si>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</si>
  <si>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</si>
  <si>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</si>
  <si>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</si>
  <si>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</si>
  <si>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</si>
  <si>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</si>
  <si>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</si>
  <si>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</si>
  <si>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</si>
  <si>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</si>
  <si>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</si>
  <si>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</si>
  <si>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</si>
  <si>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</si>
  <si>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</si>
  <si>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</si>
  <si>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</si>
  <si>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</si>
  <si>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</si>
  <si>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</si>
  <si>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</si>
  <si>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</si>
  <si>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</si>
  <si>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</si>
  <si>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</si>
  <si>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</si>
  <si>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</si>
  <si>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</si>
  <si>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</si>
  <si>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</si>
  <si>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</si>
  <si>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</si>
  <si>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</si>
  <si>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</si>
  <si>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</si>
  <si>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</si>
  <si>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</si>
  <si>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</si>
  <si>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</si>
  <si>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</si>
  <si>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</si>
  <si>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</si>
  <si>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</si>
  <si>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</si>
  <si>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</si>
  <si>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</si>
  <si>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</si>
  <si>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</si>
  <si>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</si>
  <si>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</si>
  <si>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</si>
  <si>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</si>
  <si>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</si>
  <si>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</si>
  <si>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</si>
  <si>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</si>
  <si>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</si>
  <si>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</si>
  <si>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</si>
  <si>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</si>
  <si>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</si>
  <si>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</si>
  <si>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</si>
  <si>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</si>
  <si>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</si>
  <si>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</si>
  <si>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</si>
  <si>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</si>
  <si>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</si>
  <si>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</si>
  <si>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</si>
  <si>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</si>
  <si>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</si>
  <si>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</si>
  <si>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</si>
  <si>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</si>
  <si>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</si>
  <si>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</si>
  <si>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</si>
  <si>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</si>
  <si>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</si>
  <si>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</si>
  <si>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</si>
  <si>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</si>
  <si>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</si>
  <si>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</si>
  <si>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</si>
  <si>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</si>
  <si>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</si>
  <si>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</si>
  <si>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</si>
  <si>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</si>
  <si>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</si>
  <si>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</si>
  <si>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</si>
  <si>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</si>
  <si>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</si>
  <si>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</si>
  <si>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</si>
  <si>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</si>
  <si>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</si>
  <si>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</si>
  <si>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</si>
  <si>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</si>
  <si>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</si>
  <si>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</si>
  <si>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</si>
  <si>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</si>
  <si>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</si>
  <si>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</si>
  <si>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</si>
  <si>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</si>
  <si>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</si>
  <si>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</si>
  <si>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</si>
  <si>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</si>
  <si>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</si>
  <si>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</si>
  <si>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</si>
  <si>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</si>
  <si>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</si>
  <si>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</si>
  <si>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</si>
  <si>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</si>
  <si>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</si>
  <si>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</si>
  <si>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</si>
  <si>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</si>
  <si>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</si>
  <si>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</si>
  <si>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</si>
  <si>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</si>
  <si>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</si>
  <si>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</si>
  <si>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</si>
  <si>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</si>
  <si>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</si>
  <si>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</si>
  <si>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</si>
  <si>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</si>
  <si>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</si>
  <si>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</si>
  <si>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</si>
  <si>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</si>
  <si>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</si>
  <si>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</si>
  <si>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</si>
  <si>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</si>
  <si>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</si>
  <si>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</si>
  <si>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</si>
  <si>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</si>
  <si>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</si>
  <si>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</si>
  <si>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</si>
  <si>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</si>
  <si>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</si>
  <si>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</si>
  <si>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</si>
  <si>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</si>
  <si>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</si>
  <si>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</si>
  <si>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</si>
  <si>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</si>
  <si>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</si>
  <si>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</si>
  <si>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</si>
  <si>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</si>
  <si>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</si>
  <si>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</si>
  <si>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</si>
  <si>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</si>
  <si>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</si>
  <si>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</si>
  <si>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</si>
  <si>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</si>
  <si>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</si>
  <si>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</si>
  <si>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</si>
  <si>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</si>
  <si>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</si>
  <si>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</si>
  <si>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</si>
  <si>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</si>
  <si>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</si>
  <si>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</si>
  <si>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</si>
  <si>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</si>
  <si>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</si>
  <si>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</si>
  <si>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</si>
  <si>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</si>
  <si>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</si>
  <si>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</si>
  <si>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</si>
  <si>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</si>
  <si>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</si>
  <si>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</si>
  <si>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</si>
  <si>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</si>
  <si>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</si>
  <si>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</si>
  <si>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</si>
  <si>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</si>
  <si>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</si>
  <si>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</si>
  <si>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</si>
  <si>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</si>
  <si>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</si>
  <si>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</si>
  <si>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</si>
  <si>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</si>
  <si>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</si>
  <si>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</si>
  <si>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</si>
  <si>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</si>
  <si>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</si>
  <si>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</si>
  <si>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</si>
  <si>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</si>
  <si>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</si>
  <si>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</si>
  <si>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</si>
  <si>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</si>
  <si>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</si>
  <si>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</si>
  <si>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</si>
  <si>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</si>
  <si>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</si>
  <si>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</si>
  <si>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</si>
  <si>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</si>
  <si>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</si>
  <si>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</si>
  <si>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</si>
  <si>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</si>
  <si>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</si>
  <si>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</si>
  <si>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</si>
  <si>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</si>
  <si>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</si>
  <si>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</si>
  <si>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</si>
  <si>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</si>
  <si>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</si>
  <si>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</si>
  <si>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</si>
  <si>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</si>
  <si>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</si>
  <si>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</si>
  <si>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</si>
  <si>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</si>
  <si>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</si>
  <si>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</si>
  <si>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</si>
  <si>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</si>
  <si>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</si>
  <si>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</si>
  <si>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</si>
  <si>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</si>
  <si>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</si>
  <si>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</si>
  <si>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</si>
  <si>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</si>
  <si>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</si>
  <si>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</si>
  <si>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</si>
  <si>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</si>
  <si>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</si>
  <si>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</si>
  <si>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</si>
  <si>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</si>
  <si>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</si>
  <si>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</si>
  <si>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</si>
  <si>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</si>
  <si>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</si>
  <si>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</si>
  <si>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</si>
  <si>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</si>
  <si>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</si>
  <si>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</si>
  <si>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</si>
  <si>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</si>
  <si>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</si>
  <si>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</si>
  <si>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</si>
  <si>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</si>
  <si>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</si>
  <si>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</si>
  <si>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</si>
  <si>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</si>
  <si>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</si>
  <si>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</si>
  <si>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</si>
  <si>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</si>
  <si>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</si>
  <si>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</si>
  <si>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</si>
  <si>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</si>
  <si>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</si>
  <si>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</si>
  <si>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</si>
  <si>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</si>
  <si>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</si>
  <si>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</si>
  <si>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</si>
  <si>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</si>
  <si>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</si>
  <si>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</si>
  <si>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</si>
  <si>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</si>
  <si>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</si>
  <si>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</si>
  <si>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</si>
  <si>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</si>
  <si>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</si>
  <si>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</si>
  <si>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</si>
  <si>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</si>
  <si>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</si>
  <si>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</si>
  <si>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</si>
  <si>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</si>
  <si>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</si>
  <si>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</si>
  <si>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</si>
  <si>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</si>
  <si>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</si>
  <si>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</si>
  <si>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</si>
  <si>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</si>
  <si>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</si>
  <si>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</si>
  <si>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</si>
  <si>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</si>
  <si>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</si>
  <si>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</si>
  <si>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</si>
  <si>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</si>
  <si>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</si>
  <si>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</si>
  <si>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</si>
  <si>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</si>
  <si>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</si>
  <si>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</si>
  <si>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</si>
  <si>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</si>
  <si>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</si>
  <si>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</si>
  <si>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</si>
  <si>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</si>
  <si>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</si>
  <si>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</si>
  <si>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</si>
  <si>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</si>
  <si>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</si>
  <si>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</si>
  <si>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</si>
  <si>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</si>
  <si>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</si>
  <si>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</si>
  <si>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</si>
  <si>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</si>
  <si>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</si>
  <si>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</si>
  <si>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</si>
  <si>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</si>
  <si>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</si>
  <si>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</si>
  <si>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</si>
  <si>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</si>
  <si>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</si>
  <si>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</si>
  <si>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</si>
  <si>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</si>
  <si>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</si>
  <si>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</si>
  <si>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</si>
  <si>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</si>
  <si>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</si>
  <si>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</si>
  <si>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</si>
  <si>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</si>
  <si>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</si>
  <si>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</si>
  <si>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</si>
  <si>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</si>
  <si>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</si>
  <si>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</si>
  <si>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</si>
  <si>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</si>
  <si>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</si>
  <si>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</si>
  <si>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</si>
  <si>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</si>
  <si>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</si>
  <si>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</si>
  <si>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</si>
  <si>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</si>
  <si>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</si>
  <si>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</si>
  <si>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</si>
  <si>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</si>
  <si>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</si>
  <si>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</si>
  <si>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</si>
  <si>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</si>
  <si>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</si>
  <si>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</si>
  <si>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</si>
  <si>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</si>
  <si>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</si>
  <si>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</si>
  <si>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</si>
  <si>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</si>
  <si>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</si>
  <si>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</si>
  <si>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</si>
  <si>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</si>
  <si>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</si>
  <si>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</si>
  <si>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</si>
  <si>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</si>
  <si>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</si>
  <si>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</si>
  <si>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</si>
  <si>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</si>
  <si>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</si>
  <si>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</si>
  <si>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</si>
  <si>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</si>
  <si>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</si>
  <si>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</si>
  <si>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</si>
  <si>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</si>
  <si>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</si>
  <si>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</si>
  <si>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</si>
  <si>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</si>
  <si>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</si>
  <si>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</si>
  <si>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</si>
  <si>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</si>
  <si>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</si>
  <si>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</si>
  <si>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</si>
  <si>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</si>
  <si>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</si>
  <si>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</si>
  <si>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</si>
  <si>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</si>
  <si>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</si>
  <si>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</si>
  <si>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</si>
  <si>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</si>
  <si>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</si>
  <si>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</si>
  <si>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</si>
  <si>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</si>
  <si>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</si>
  <si>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</si>
  <si>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</si>
  <si>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</si>
  <si>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</si>
  <si>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</si>
  <si>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</si>
  <si>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</si>
  <si>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</si>
  <si>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</si>
  <si>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</si>
  <si>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</si>
  <si>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</si>
  <si>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</si>
  <si>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</si>
  <si>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</si>
  <si>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</si>
  <si>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</si>
  <si>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</si>
  <si>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</si>
  <si>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</si>
  <si>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</si>
  <si>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</si>
  <si>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</si>
  <si>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</si>
  <si>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</si>
  <si>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</si>
  <si>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</si>
  <si>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</si>
  <si>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</si>
  <si>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</si>
  <si>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</si>
  <si>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</si>
  <si>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</si>
  <si>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</si>
  <si>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</si>
  <si>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</si>
  <si>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</si>
  <si>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</si>
  <si>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</si>
  <si>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</si>
  <si>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</si>
  <si>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</si>
  <si>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</si>
  <si>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</si>
  <si>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</si>
  <si>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</si>
  <si>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</si>
  <si>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</si>
  <si>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</si>
  <si>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</si>
  <si>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</si>
  <si>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</si>
  <si>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</si>
  <si>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</si>
  <si>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</si>
  <si>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</si>
  <si>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</si>
  <si>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</si>
  <si>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</si>
  <si>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</si>
  <si>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</si>
  <si>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</si>
  <si>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</si>
  <si>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</si>
  <si>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</si>
  <si>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</si>
  <si>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</si>
  <si>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</si>
  <si>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</si>
  <si>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</si>
  <si>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</si>
  <si>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</si>
  <si>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</si>
  <si>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</si>
  <si>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</si>
  <si>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</si>
  <si>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</si>
  <si>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</si>
  <si>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</si>
  <si>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</si>
  <si>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</si>
  <si>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</si>
  <si>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</si>
  <si>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</si>
  <si>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</si>
  <si>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</si>
  <si>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</si>
  <si>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</si>
  <si>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</si>
  <si>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</si>
  <si>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</si>
  <si>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</si>
  <si>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</si>
  <si>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</si>
  <si>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</si>
  <si>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</si>
  <si>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</si>
  <si>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</si>
  <si>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</si>
  <si>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</si>
  <si>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</si>
  <si>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</si>
  <si>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</si>
  <si>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</si>
  <si>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</si>
  <si>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</si>
  <si>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</si>
  <si>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</si>
  <si>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</si>
  <si>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</si>
  <si>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</si>
  <si>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</si>
  <si>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</si>
  <si>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</si>
  <si>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</si>
  <si>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</si>
  <si>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</si>
  <si>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</si>
  <si>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</si>
  <si>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</si>
  <si>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</si>
  <si>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</si>
  <si>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</si>
  <si>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</si>
  <si>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</si>
  <si>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</si>
  <si>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</si>
  <si>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</si>
  <si>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</si>
  <si>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</si>
  <si>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</si>
  <si>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</si>
  <si>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</si>
  <si>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</si>
  <si>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</si>
  <si>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</si>
  <si>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</si>
  <si>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</si>
  <si>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</si>
  <si>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</si>
  <si>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</si>
  <si>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</si>
  <si>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</si>
  <si>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</si>
  <si>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</si>
  <si>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</si>
  <si>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</si>
  <si>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</si>
  <si>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</si>
  <si>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</si>
  <si>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</si>
  <si>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</si>
  <si>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</si>
  <si>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</si>
  <si>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</si>
  <si>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</si>
  <si>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</si>
  <si>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</si>
  <si>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</si>
  <si>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</si>
  <si>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</si>
  <si>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</si>
  <si>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</si>
  <si>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</si>
  <si>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</si>
  <si>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</si>
  <si>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</si>
  <si>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</si>
  <si>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</si>
  <si>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</si>
  <si>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</si>
  <si>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</si>
  <si>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</si>
  <si>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</si>
  <si>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</si>
  <si>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</si>
  <si>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</si>
  <si>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</si>
  <si>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</si>
  <si>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</si>
  <si>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</si>
  <si>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</si>
  <si>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</si>
  <si>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</si>
  <si>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</si>
  <si>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</si>
  <si>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</si>
  <si>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</si>
  <si>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</si>
  <si>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</si>
  <si>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</si>
  <si>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</si>
  <si>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</si>
  <si>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</si>
  <si>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</si>
  <si>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</si>
  <si>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</si>
  <si>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</si>
  <si>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</si>
  <si>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</si>
  <si>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</si>
  <si>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</si>
  <si>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</si>
  <si>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</si>
  <si>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</si>
  <si>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</si>
  <si>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</si>
  <si>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</si>
  <si>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</si>
  <si>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</si>
  <si>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</si>
  <si>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</si>
  <si>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</si>
  <si>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</si>
  <si>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</si>
  <si>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</si>
  <si>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</si>
  <si>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</si>
  <si>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</si>
  <si>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</si>
  <si>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</si>
  <si>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</si>
  <si>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</si>
  <si>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</si>
  <si>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</si>
  <si>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</si>
  <si>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</si>
  <si>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</si>
  <si>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</si>
  <si>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</si>
  <si>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</si>
  <si>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</si>
  <si>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</si>
  <si>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</si>
  <si>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</si>
  <si>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</si>
  <si>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</si>
  <si>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</si>
  <si>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</si>
  <si>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</si>
  <si>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</si>
  <si>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</si>
  <si>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</si>
  <si>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</si>
  <si>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</si>
  <si>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</si>
  <si>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</si>
  <si>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</si>
  <si>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</si>
  <si>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</si>
  <si>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</si>
  <si>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</si>
  <si>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</si>
  <si>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</si>
  <si>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</si>
  <si>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</si>
  <si>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</si>
  <si>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</si>
  <si>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</si>
  <si>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</si>
  <si>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</si>
  <si>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</si>
  <si>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</si>
  <si>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</si>
  <si>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</si>
  <si>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</si>
  <si>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</si>
  <si>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</si>
  <si>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</si>
  <si>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</si>
  <si>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</si>
  <si>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</si>
  <si>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</si>
  <si>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</si>
  <si>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</si>
  <si>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</si>
  <si>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</si>
  <si>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</si>
  <si>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</si>
  <si>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</si>
  <si>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</si>
  <si>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</si>
  <si>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</si>
  <si>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</si>
  <si>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</si>
  <si>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</si>
  <si>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</si>
  <si>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</si>
  <si>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</si>
  <si>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</si>
  <si>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</si>
  <si>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</si>
  <si>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</si>
  <si>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</si>
  <si>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</si>
  <si>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</si>
  <si>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</si>
  <si>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</si>
  <si>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</si>
  <si>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</si>
  <si>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</si>
  <si>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</si>
  <si>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</si>
  <si>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</si>
  <si>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</si>
  <si>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</si>
  <si>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</si>
  <si>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</si>
  <si>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</si>
  <si>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</si>
  <si>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</si>
  <si>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</si>
  <si>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</si>
  <si>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</si>
  <si>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</si>
  <si>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</si>
  <si>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</si>
  <si>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</si>
  <si>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</si>
  <si>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</si>
  <si>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</si>
  <si>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</si>
  <si>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</si>
  <si>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</si>
  <si>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</si>
  <si>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</si>
  <si>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</si>
  <si>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</si>
  <si>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</si>
  <si>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</si>
  <si>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</si>
  <si>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</si>
  <si>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</si>
  <si>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</si>
  <si>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</si>
  <si>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</si>
  <si>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</si>
  <si>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</si>
  <si>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</si>
  <si>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</si>
  <si>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</si>
  <si>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</si>
  <si>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</si>
  <si>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</si>
  <si>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</si>
  <si>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</si>
  <si>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</si>
  <si>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</si>
  <si>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</si>
  <si>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</si>
  <si>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</si>
  <si>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</si>
  <si>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</si>
  <si>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</si>
  <si>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</si>
  <si>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</si>
  <si>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</si>
  <si>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</si>
  <si>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</si>
  <si>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</si>
  <si>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</si>
  <si>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</si>
  <si>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</si>
  <si>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</si>
  <si>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</si>
  <si>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</si>
  <si>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</si>
  <si>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</si>
  <si>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</si>
  <si>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</si>
  <si>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</si>
  <si>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</si>
  <si>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</si>
  <si>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</si>
  <si>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</si>
  <si>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</si>
  <si>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</si>
  <si>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</si>
  <si>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</si>
  <si>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</si>
  <si>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</si>
  <si>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</si>
  <si>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</si>
  <si>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</si>
  <si>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</si>
  <si>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</si>
  <si>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</si>
  <si>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</si>
  <si>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</si>
  <si>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</si>
  <si>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</si>
  <si>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</si>
  <si>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</si>
  <si>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</si>
  <si>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</si>
  <si>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</si>
  <si>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</si>
  <si>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</si>
  <si>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</si>
  <si>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</si>
  <si>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</si>
  <si>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</si>
  <si>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</si>
  <si>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</si>
  <si>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</si>
  <si>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</si>
  <si>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</si>
  <si>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</si>
  <si>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</si>
  <si>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</si>
  <si>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</si>
  <si>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</si>
  <si>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</si>
  <si>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</si>
  <si>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</si>
  <si>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</si>
  <si>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</si>
  <si>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</si>
  <si>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</si>
  <si>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</si>
  <si>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</si>
  <si>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</si>
  <si>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</si>
  <si>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</si>
  <si>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</si>
  <si>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</si>
  <si>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</si>
  <si>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</si>
  <si>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</si>
  <si>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</si>
  <si>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</si>
  <si>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</si>
  <si>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</si>
  <si>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</si>
  <si>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</si>
  <si>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</si>
  <si>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</si>
  <si>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</si>
  <si>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</si>
  <si>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</si>
  <si>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</si>
  <si>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</si>
  <si>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</si>
  <si>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</si>
  <si>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</si>
  <si>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</si>
  <si>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</si>
  <si>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</si>
  <si>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</si>
  <si>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</si>
  <si>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</si>
  <si>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</si>
  <si>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</si>
  <si>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</si>
  <si>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</si>
  <si>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</si>
  <si>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</si>
  <si>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</si>
  <si>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</si>
  <si>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</si>
  <si>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</si>
  <si>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</si>
  <si>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</si>
  <si>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</si>
  <si>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</si>
  <si>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</si>
  <si>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</si>
  <si>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</si>
  <si>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</si>
  <si>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</si>
  <si>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</si>
  <si>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</si>
  <si>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</si>
  <si>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</si>
  <si>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</si>
  <si>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</si>
  <si>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</si>
  <si>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</si>
  <si>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</si>
  <si>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</si>
  <si>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</si>
  <si>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</si>
  <si>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</si>
  <si>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</si>
  <si>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</si>
  <si>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</si>
  <si>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</si>
  <si>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</si>
  <si>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</si>
  <si>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</si>
  <si>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</si>
  <si>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</si>
  <si>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</si>
  <si>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</si>
  <si>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</si>
  <si>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</si>
  <si>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</si>
  <si>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</si>
  <si>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</si>
  <si>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</si>
  <si>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</si>
  <si>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</si>
  <si>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</si>
  <si>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</si>
  <si>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</si>
  <si>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</si>
  <si>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</si>
  <si>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</si>
  <si>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</si>
  <si>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</si>
  <si>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</si>
  <si>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</si>
  <si>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</si>
  <si>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</si>
  <si>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</si>
  <si>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</si>
  <si>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</si>
  <si>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</si>
  <si>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</si>
  <si>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</si>
  <si>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</si>
  <si>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</si>
  <si>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</si>
  <si>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</si>
  <si>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</si>
  <si>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</si>
  <si>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</si>
  <si>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</si>
  <si>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</si>
  <si>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</si>
  <si>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</si>
  <si>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</si>
  <si>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</si>
  <si>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</si>
  <si>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</si>
  <si>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</si>
  <si>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</si>
  <si>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</si>
  <si>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</si>
  <si>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</si>
  <si>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</si>
  <si>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</si>
  <si>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</si>
  <si>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</si>
  <si>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</si>
  <si>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</si>
  <si>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</si>
  <si>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</si>
  <si>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</si>
  <si>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</si>
  <si>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</si>
  <si>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</si>
  <si>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</si>
  <si>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</si>
  <si>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</si>
  <si>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</si>
  <si>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</si>
  <si>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</si>
  <si>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</si>
  <si>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</si>
  <si>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</si>
  <si>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</si>
  <si>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</si>
  <si>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</si>
  <si>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</si>
  <si>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</si>
  <si>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</si>
  <si>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</si>
  <si>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</si>
  <si>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</si>
  <si>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</si>
  <si>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</si>
  <si>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</si>
  <si>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</si>
  <si>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</si>
  <si>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</si>
  <si>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</si>
  <si>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</si>
  <si>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</si>
  <si>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</si>
  <si>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</si>
  <si>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</si>
  <si>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</si>
  <si>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</si>
  <si>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</si>
  <si>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</si>
  <si>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</si>
  <si>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</si>
  <si>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</si>
  <si>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</si>
  <si>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</si>
  <si>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</si>
  <si>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</si>
  <si>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</si>
  <si>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</si>
  <si>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</si>
  <si>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</si>
  <si>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</si>
  <si>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</si>
  <si>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</si>
  <si>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</si>
  <si>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</si>
  <si>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</si>
  <si>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</si>
  <si>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</si>
  <si>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</si>
  <si>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</si>
  <si>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</si>
  <si>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</si>
  <si>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</si>
  <si>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</si>
  <si>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</si>
  <si>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</si>
  <si>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</si>
  <si>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</si>
  <si>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</si>
  <si>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</si>
  <si>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</si>
  <si>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</si>
  <si>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</si>
  <si>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</si>
  <si>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</si>
  <si>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</si>
  <si>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</si>
  <si>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</si>
  <si>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</si>
  <si>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</si>
  <si>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</si>
  <si>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</si>
  <si>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</si>
  <si>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</si>
  <si>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</si>
  <si>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</si>
  <si>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</si>
  <si>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</si>
  <si>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</si>
  <si>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</si>
  <si>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</si>
  <si>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</si>
  <si>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</si>
  <si>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</si>
  <si>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</si>
  <si>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</si>
  <si>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</si>
  <si>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</si>
  <si>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</si>
  <si>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</si>
  <si>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</si>
  <si>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</si>
  <si>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</si>
  <si>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</si>
  <si>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</si>
  <si>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</si>
  <si>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</si>
  <si>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</si>
  <si>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</si>
  <si>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</si>
  <si>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</si>
  <si>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</si>
  <si>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</si>
  <si>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</si>
  <si>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</si>
  <si>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</si>
  <si>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</si>
  <si>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</si>
  <si>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</si>
  <si>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</si>
  <si>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</si>
  <si>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</si>
  <si>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</si>
  <si>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</si>
  <si>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</si>
  <si>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</si>
  <si>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</si>
  <si>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</si>
  <si>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</si>
  <si>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</si>
  <si>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</si>
  <si>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</si>
  <si>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</si>
  <si>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</si>
  <si>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</si>
  <si>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</si>
  <si>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</si>
  <si>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</si>
  <si>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</si>
  <si>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</si>
  <si>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</si>
  <si>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</si>
  <si>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</si>
  <si>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</si>
  <si>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</si>
  <si>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</si>
  <si>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</si>
  <si>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</si>
  <si>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</si>
  <si>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</si>
  <si>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</si>
  <si>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</si>
  <si>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</si>
  <si>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</si>
  <si>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</si>
  <si>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</si>
  <si>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</si>
  <si>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</si>
  <si>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</si>
  <si>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</si>
  <si>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</si>
  <si>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</si>
  <si>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</si>
  <si>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</si>
  <si>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</si>
  <si>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</si>
  <si>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</si>
  <si>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</si>
  <si>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</si>
  <si>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</si>
  <si>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</si>
  <si>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</si>
  <si>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</si>
  <si>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</si>
  <si>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</si>
  <si>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</si>
  <si>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</si>
  <si>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</si>
  <si>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</si>
  <si>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</si>
  <si>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</si>
  <si>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</si>
  <si>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</si>
  <si>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</si>
  <si>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</si>
  <si>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</si>
  <si>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</si>
  <si>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</si>
  <si>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</si>
  <si>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</si>
  <si>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</si>
  <si>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</si>
  <si>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</si>
  <si>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</si>
  <si>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</si>
  <si>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</si>
  <si>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</si>
  <si>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</si>
  <si>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</si>
  <si>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</si>
  <si>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</si>
  <si>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</si>
  <si>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</si>
  <si>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</si>
  <si>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</si>
  <si>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</si>
  <si>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</si>
  <si>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</si>
  <si>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</si>
  <si>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</si>
  <si>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</si>
  <si>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</si>
  <si>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</si>
  <si>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</si>
  <si>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</si>
  <si>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</si>
  <si>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</si>
  <si>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</si>
  <si>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</si>
  <si>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</si>
  <si>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</si>
  <si>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</si>
  <si>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</si>
  <si>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</si>
  <si>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</si>
  <si>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</si>
  <si>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</si>
  <si>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</si>
  <si>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</si>
  <si>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</si>
  <si>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</si>
  <si>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</si>
  <si>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</si>
  <si>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</si>
  <si>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</si>
  <si>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</si>
  <si>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</si>
  <si>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</si>
  <si>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</si>
  <si>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</si>
  <si>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</si>
  <si>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</si>
  <si>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</si>
  <si>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</si>
  <si>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</si>
  <si>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</si>
  <si>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</si>
  <si>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</si>
  <si>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</si>
  <si>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</si>
  <si>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</si>
  <si>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</si>
  <si>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</si>
  <si>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</si>
  <si>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</si>
  <si>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</si>
  <si>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</si>
  <si>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</si>
  <si>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</si>
  <si>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</si>
  <si>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</si>
  <si>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</si>
  <si>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</si>
  <si>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</si>
  <si>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</si>
  <si>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</si>
  <si>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</si>
  <si>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</si>
  <si>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</si>
  <si>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</si>
  <si>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</si>
  <si>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</si>
  <si>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</si>
  <si>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</si>
  <si>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</si>
  <si>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</si>
  <si>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</si>
  <si>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</si>
  <si>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</si>
  <si>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</si>
  <si>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</si>
  <si>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</si>
  <si>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</si>
  <si>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</si>
  <si>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</si>
  <si>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</si>
  <si>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</si>
  <si>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</si>
  <si>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</si>
  <si>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</si>
  <si>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</si>
  <si>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</si>
  <si>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</si>
  <si>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</si>
  <si>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</si>
  <si>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</si>
  <si>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</si>
  <si>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</si>
  <si>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</si>
  <si>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</si>
  <si>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</si>
  <si>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</si>
  <si>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</si>
  <si>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</si>
  <si>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</si>
  <si>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</si>
  <si>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</si>
  <si>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</si>
  <si>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</si>
  <si>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</si>
  <si>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</si>
  <si>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</si>
  <si>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</si>
  <si>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</si>
  <si>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</si>
  <si>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</si>
  <si>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</si>
  <si>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</si>
  <si>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</si>
  <si>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</si>
  <si>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</si>
  <si>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</si>
  <si>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</si>
  <si>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</si>
  <si>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</si>
  <si>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</si>
  <si>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</si>
  <si>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</si>
  <si>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</si>
  <si>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</si>
  <si>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</si>
  <si>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</si>
  <si>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</si>
  <si>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</si>
  <si>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</si>
  <si>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</si>
  <si>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</si>
  <si>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</si>
  <si>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</si>
  <si>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</si>
  <si>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</si>
  <si>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</si>
  <si>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</si>
  <si>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</si>
  <si>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</si>
  <si>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</si>
  <si>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</si>
  <si>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</si>
  <si>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</si>
  <si>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</si>
  <si>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</si>
  <si>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</si>
  <si>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</si>
  <si>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</si>
  <si>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</si>
  <si>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</si>
  <si>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</si>
  <si>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</si>
  <si>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</si>
  <si>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</si>
  <si>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</si>
  <si>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</si>
  <si>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</si>
  <si>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</si>
  <si>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</si>
  <si>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</si>
  <si>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</si>
  <si>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</si>
  <si>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</si>
  <si>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</si>
  <si>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</si>
  <si>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</si>
  <si>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</si>
  <si>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</si>
  <si>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</si>
  <si>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</si>
  <si>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</si>
  <si>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</si>
  <si>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</si>
  <si>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</si>
  <si>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</si>
  <si>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</si>
  <si>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</si>
  <si>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</si>
  <si>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</si>
  <si>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</si>
  <si>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</si>
  <si>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</si>
  <si>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</si>
  <si>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</si>
  <si>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</si>
  <si>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</si>
  <si>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</si>
  <si>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</si>
  <si>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</si>
  <si>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</si>
  <si>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</si>
  <si>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</si>
  <si>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</si>
  <si>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</si>
  <si>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</si>
  <si>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</si>
  <si>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</si>
  <si>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</si>
  <si>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</si>
  <si>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</si>
  <si>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</si>
  <si>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</si>
  <si>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</si>
  <si>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</si>
  <si>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</si>
  <si>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</si>
  <si>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</si>
  <si>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</si>
  <si>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</si>
  <si>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</si>
  <si>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</si>
  <si>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</si>
  <si>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</si>
  <si>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</si>
  <si>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</si>
  <si>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</si>
  <si>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</si>
  <si>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</si>
  <si>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</si>
  <si>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</si>
  <si>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</si>
  <si>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</si>
  <si>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</si>
  <si>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</si>
  <si>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</si>
  <si>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</si>
  <si>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</si>
  <si>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</si>
  <si>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</si>
  <si>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</si>
  <si>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</si>
  <si>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</si>
  <si>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</si>
  <si>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</si>
  <si>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</si>
  <si>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</si>
  <si>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</si>
  <si>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</si>
  <si>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</si>
  <si>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</si>
  <si>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</si>
  <si>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</si>
  <si>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</si>
  <si>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</si>
  <si>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</si>
  <si>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</si>
  <si>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</si>
  <si>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</si>
  <si>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</si>
  <si>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</si>
  <si>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</si>
  <si>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</si>
  <si>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</si>
  <si>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</si>
  <si>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</si>
  <si>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</si>
  <si>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</si>
  <si>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</si>
  <si>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</si>
  <si>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</si>
  <si>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</si>
  <si>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</si>
  <si>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</si>
  <si>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</si>
  <si>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</si>
  <si>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</si>
  <si>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</si>
  <si>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</si>
  <si>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</si>
  <si>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</si>
  <si>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</si>
  <si>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</si>
  <si>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</si>
  <si>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</si>
  <si>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</si>
  <si>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</si>
  <si>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</si>
  <si>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</si>
  <si>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</si>
  <si>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</si>
  <si>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</si>
  <si>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</si>
  <si>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</si>
  <si>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</si>
  <si>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</si>
  <si>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</si>
  <si>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</si>
  <si>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</si>
  <si>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</si>
  <si>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</si>
  <si>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</si>
  <si>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</si>
  <si>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</si>
  <si>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</si>
  <si>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</si>
  <si>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</si>
  <si>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</si>
  <si>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</si>
  <si>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</si>
  <si>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</si>
  <si>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</si>
  <si>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</si>
  <si>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</si>
  <si>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</si>
  <si>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</si>
  <si>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</si>
  <si>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</si>
  <si>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</si>
  <si>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</si>
  <si>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</si>
  <si>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</si>
  <si>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</si>
  <si>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</si>
  <si>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</si>
  <si>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</si>
  <si>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</si>
  <si>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</si>
  <si>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</si>
  <si>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</si>
  <si>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</si>
  <si>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</si>
  <si>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</si>
  <si>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</si>
  <si>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</si>
  <si>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</si>
  <si>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</si>
  <si>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</si>
  <si>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</si>
  <si>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</si>
  <si>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</si>
  <si>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</si>
  <si>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</si>
  <si>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</si>
  <si>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</si>
  <si>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</si>
  <si>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</si>
  <si>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</si>
  <si>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</si>
  <si>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</si>
  <si>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</si>
  <si>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</si>
  <si>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</si>
  <si>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</si>
  <si>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</si>
  <si>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</si>
  <si>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</si>
  <si>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</si>
  <si>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</si>
  <si>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</si>
  <si>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</si>
  <si>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</si>
  <si>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</si>
  <si>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</si>
  <si>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</si>
  <si>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</si>
  <si>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</si>
  <si>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</si>
  <si>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</si>
  <si>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</si>
  <si>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</si>
  <si>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</si>
  <si>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</si>
  <si>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</si>
  <si>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</si>
  <si>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</si>
  <si>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</si>
  <si>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</si>
  <si>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</si>
  <si>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</si>
  <si>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</si>
  <si>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</si>
  <si>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</si>
  <si>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</si>
  <si>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</si>
  <si>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</si>
  <si>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</si>
  <si>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</si>
  <si>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</si>
  <si>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</si>
  <si>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</si>
  <si>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</si>
  <si>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</si>
  <si>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</si>
  <si>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</si>
  <si>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</si>
  <si>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</si>
  <si>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</si>
  <si>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</si>
  <si>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</si>
  <si>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</si>
  <si>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</si>
  <si>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</si>
  <si>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</si>
  <si>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</si>
  <si>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</si>
  <si>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</si>
  <si>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</si>
  <si>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</si>
  <si>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</si>
  <si>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</si>
  <si>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</si>
  <si>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</si>
  <si>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</si>
  <si>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</si>
  <si>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</si>
  <si>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</si>
  <si>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</si>
  <si>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</si>
  <si>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</si>
  <si>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</si>
  <si>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</si>
  <si>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</si>
  <si>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</si>
  <si>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</si>
  <si>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</si>
  <si>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</si>
  <si>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</si>
  <si>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</si>
  <si>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</si>
  <si>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</si>
  <si>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</si>
  <si>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</si>
  <si>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</si>
  <si>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</si>
  <si>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</si>
  <si>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</si>
  <si>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</si>
  <si>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</si>
  <si>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</si>
  <si>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</si>
  <si>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</si>
  <si>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</si>
  <si>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</si>
  <si>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</si>
  <si>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</si>
  <si>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</si>
  <si>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</si>
  <si>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</si>
  <si>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</si>
  <si>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</si>
  <si>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</si>
  <si>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</si>
  <si>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</si>
  <si>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</si>
  <si>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</si>
  <si>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</si>
  <si>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</si>
  <si>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</si>
  <si>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</si>
  <si>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</si>
  <si>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</si>
  <si>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</si>
  <si>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</si>
  <si>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</si>
  <si>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</si>
  <si>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</si>
  <si>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</si>
  <si>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</si>
  <si>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</si>
  <si>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</si>
  <si>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</si>
  <si>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</si>
  <si>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</si>
  <si>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</si>
  <si>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</si>
  <si>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</si>
  <si>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</si>
  <si>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</si>
  <si>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</si>
  <si>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</si>
  <si>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</si>
  <si>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</si>
  <si>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</si>
  <si>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</si>
  <si>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</si>
  <si>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</si>
  <si>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</si>
  <si>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</si>
  <si>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</si>
  <si>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</si>
  <si>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</si>
  <si>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</si>
  <si>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</si>
  <si>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</si>
  <si>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</si>
  <si>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</si>
  <si>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</si>
  <si>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</si>
  <si>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</si>
  <si>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</si>
  <si>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</si>
  <si>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</si>
  <si>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</si>
  <si>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</si>
  <si>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</si>
  <si>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</si>
  <si>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</si>
  <si>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</si>
  <si>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</si>
  <si>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</si>
  <si>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</si>
  <si>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</si>
  <si>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</si>
  <si>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</si>
  <si>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</si>
  <si>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</si>
  <si>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</si>
  <si>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</si>
  <si>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</si>
  <si>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</si>
  <si>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</si>
  <si>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</si>
  <si>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</si>
  <si>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</si>
  <si>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</si>
  <si>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</si>
  <si>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</si>
  <si>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</si>
  <si>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</si>
  <si>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</si>
  <si>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</si>
  <si>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</si>
  <si>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</si>
  <si>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</si>
  <si>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</si>
  <si>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</si>
  <si>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</si>
  <si>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</si>
  <si>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</si>
  <si>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</si>
  <si>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</si>
  <si>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</si>
  <si>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</si>
  <si>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</si>
  <si>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</si>
  <si>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</si>
  <si>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</si>
  <si>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</si>
  <si>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</si>
  <si>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</si>
  <si>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</si>
  <si>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</si>
  <si>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</si>
  <si>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</si>
  <si>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</si>
  <si>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</si>
  <si>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</si>
  <si>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</si>
  <si>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</si>
  <si>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</si>
  <si>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</si>
  <si>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</si>
  <si>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</si>
  <si>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</si>
  <si>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</si>
  <si>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</si>
  <si>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</si>
  <si>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</si>
  <si>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</si>
  <si>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</si>
  <si>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</si>
  <si>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</si>
  <si>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</si>
  <si>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</si>
  <si>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</si>
  <si>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</si>
  <si>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</si>
  <si>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</si>
  <si>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</si>
  <si>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</si>
  <si>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</si>
  <si>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</si>
  <si>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</si>
  <si>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</si>
  <si>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</si>
  <si>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</si>
  <si>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</si>
  <si>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</si>
  <si>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</si>
  <si>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</si>
  <si>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</si>
  <si>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</si>
  <si>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</si>
  <si>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</si>
  <si>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</si>
  <si>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</si>
  <si>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</si>
  <si>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</si>
  <si>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</si>
  <si>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</si>
  <si>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</si>
  <si>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</si>
  <si>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</si>
  <si>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</si>
  <si>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</si>
  <si>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</si>
  <si>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</si>
  <si>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</si>
  <si>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</si>
  <si>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</si>
  <si>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</si>
  <si>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</si>
  <si>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</si>
  <si>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</si>
  <si>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</si>
  <si>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</si>
  <si>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</si>
  <si>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</si>
  <si>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</si>
  <si>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</si>
  <si>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</si>
  <si>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</si>
  <si>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</si>
  <si>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</si>
  <si>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</si>
  <si>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</si>
  <si>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</si>
  <si>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</si>
  <si>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</si>
  <si>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</si>
  <si>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</si>
  <si>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</si>
  <si>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</si>
  <si>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</si>
  <si>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</si>
  <si>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</si>
  <si>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</si>
  <si>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</si>
  <si>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</si>
  <si>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</si>
  <si>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</si>
  <si>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</si>
  <si>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</si>
  <si>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</si>
  <si>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</si>
  <si>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</si>
  <si>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</si>
  <si>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</si>
  <si>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</si>
  <si>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</si>
  <si>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</si>
  <si>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</si>
  <si>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</si>
  <si>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</si>
  <si>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</si>
  <si>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</si>
  <si>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</si>
  <si>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</si>
  <si>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</si>
  <si>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</si>
  <si>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</si>
  <si>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</si>
  <si>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</si>
  <si>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</si>
  <si>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</si>
  <si>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</si>
  <si>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</si>
  <si>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</si>
  <si>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</si>
  <si>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</si>
  <si>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</si>
  <si>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</si>
  <si>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</si>
  <si>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</si>
  <si>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</si>
  <si>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</si>
  <si>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</si>
  <si>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</si>
  <si>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</si>
  <si>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</si>
  <si>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</si>
  <si>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</si>
  <si>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</si>
  <si>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</si>
  <si>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</si>
  <si>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</si>
  <si>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</si>
  <si>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</si>
  <si>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</si>
  <si>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</si>
  <si>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</si>
  <si>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</si>
  <si>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</si>
  <si>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</si>
  <si>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</si>
  <si>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</si>
  <si>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</si>
  <si>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</si>
  <si>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</si>
  <si>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</si>
  <si>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</si>
  <si>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</si>
  <si>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</si>
  <si>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</si>
  <si>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</si>
  <si>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</si>
  <si>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</si>
  <si>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</si>
  <si>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</si>
  <si>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</si>
  <si>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</si>
  <si>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</si>
  <si>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</si>
  <si>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</si>
  <si>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</si>
  <si>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</si>
  <si>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</si>
  <si>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</si>
  <si>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</si>
  <si>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</si>
  <si>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</si>
  <si>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</si>
  <si>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</si>
  <si>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</si>
  <si>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</si>
  <si>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</si>
  <si>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</si>
  <si>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</si>
  <si>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</si>
  <si>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</si>
  <si>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</si>
  <si>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</si>
  <si>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</si>
  <si>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</si>
  <si>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</si>
  <si>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</si>
  <si>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</si>
  <si>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</si>
  <si>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</si>
  <si>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</si>
  <si>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</si>
  <si>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</si>
  <si>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</si>
  <si>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</si>
  <si>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</si>
  <si>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</si>
  <si>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</si>
  <si>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</si>
  <si>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</si>
  <si>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</si>
  <si>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</si>
  <si>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</si>
  <si>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</si>
  <si>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</si>
  <si>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</si>
  <si>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</si>
  <si>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</si>
  <si>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</si>
  <si>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</si>
  <si>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</si>
  <si>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</si>
  <si>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</si>
  <si>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</si>
  <si>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</si>
  <si>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</si>
  <si>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</si>
  <si>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</si>
  <si>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</si>
  <si>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</si>
  <si>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</si>
  <si>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</si>
  <si>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</si>
  <si>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</si>
  <si>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</si>
  <si>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</si>
  <si>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</si>
  <si>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</si>
  <si>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</si>
  <si>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</si>
  <si>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</si>
  <si>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</si>
  <si>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</si>
  <si>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</si>
  <si>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</si>
  <si>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</si>
  <si>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</si>
  <si>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</si>
  <si>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</si>
  <si>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</si>
  <si>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</si>
  <si>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</si>
  <si>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</si>
  <si>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</si>
  <si>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</si>
  <si>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</si>
  <si>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</si>
  <si>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</si>
  <si>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</si>
  <si>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</si>
  <si>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</si>
  <si>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</si>
  <si>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</si>
  <si>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</si>
  <si>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</si>
  <si>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</si>
  <si>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</si>
  <si>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</si>
  <si>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</si>
  <si>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</si>
  <si>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</si>
  <si>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</si>
  <si>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</si>
  <si>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</si>
  <si>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</si>
  <si>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</si>
  <si>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</si>
  <si>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</si>
  <si>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</si>
  <si>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</si>
  <si>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</si>
  <si>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</si>
  <si>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</si>
  <si>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</si>
  <si>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</si>
  <si>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</si>
  <si>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</si>
  <si>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</si>
  <si>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</si>
  <si>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</si>
  <si>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</si>
  <si>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</si>
  <si>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</si>
  <si>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</si>
  <si>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</si>
  <si>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</si>
  <si>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</si>
  <si>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</si>
  <si>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</si>
  <si>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</si>
  <si>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</si>
  <si>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</si>
  <si>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</si>
  <si>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</si>
  <si>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</si>
  <si>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</si>
  <si>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</si>
  <si>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</si>
  <si>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</si>
  <si>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</si>
  <si>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</si>
  <si>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</si>
  <si>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</si>
  <si>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</si>
  <si>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</si>
  <si>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</si>
  <si>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</si>
  <si>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</si>
  <si>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</si>
  <si>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</si>
  <si>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</si>
  <si>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</si>
  <si>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</si>
  <si>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</si>
  <si>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</si>
  <si>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</si>
  <si>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</si>
  <si>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</si>
  <si>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</si>
  <si>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</si>
  <si>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</si>
  <si>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</si>
  <si>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</si>
  <si>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</si>
  <si>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</si>
  <si>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</si>
  <si>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</si>
  <si>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</si>
  <si>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</si>
  <si>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</si>
  <si>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</si>
  <si>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</si>
  <si>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</si>
  <si>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</si>
  <si>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</si>
  <si>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</si>
  <si>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</si>
  <si>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</si>
  <si>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</si>
  <si>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</si>
  <si>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</si>
  <si>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</si>
  <si>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</si>
  <si>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</si>
  <si>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</si>
  <si>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</si>
  <si>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</si>
  <si>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</si>
  <si>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</si>
  <si>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</si>
  <si>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</si>
  <si>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</si>
  <si>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</si>
  <si>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</si>
  <si>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</si>
  <si>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</si>
  <si>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</si>
  <si>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</si>
  <si>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</si>
  <si>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</si>
  <si>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</si>
  <si>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</si>
  <si>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</si>
  <si>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</si>
  <si>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</si>
  <si>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</si>
  <si>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</si>
  <si>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</si>
  <si>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</si>
  <si>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</si>
  <si>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</si>
  <si>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</si>
  <si>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</si>
  <si>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</si>
  <si>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</si>
  <si>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</si>
  <si>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</si>
  <si>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</si>
  <si>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</si>
  <si>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</si>
  <si>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</si>
  <si>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</si>
  <si>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</si>
  <si>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</si>
  <si>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</si>
  <si>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</si>
  <si>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</si>
  <si>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</si>
  <si>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</si>
  <si>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</si>
  <si>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</si>
  <si>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</si>
  <si>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</si>
  <si>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</si>
  <si>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</si>
  <si>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</si>
  <si>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</si>
  <si>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</si>
  <si>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</si>
  <si>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</si>
  <si>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</si>
  <si>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</si>
  <si>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</si>
  <si>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</si>
  <si>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</si>
  <si>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</si>
  <si>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</si>
  <si>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</si>
  <si>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</si>
  <si>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</si>
  <si>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</si>
  <si>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</si>
  <si>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</si>
  <si>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</si>
  <si>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</si>
  <si>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</si>
  <si>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</si>
  <si>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</si>
  <si>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</si>
  <si>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</si>
  <si>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</si>
  <si>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</si>
  <si>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</si>
  <si>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</si>
  <si>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</si>
  <si>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</si>
  <si>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</si>
  <si>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</si>
  <si>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</si>
  <si>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</si>
  <si>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</si>
  <si>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</si>
  <si>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</si>
  <si>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</si>
  <si>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</si>
  <si>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</si>
  <si>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</si>
  <si>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</si>
  <si>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</si>
  <si>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</si>
  <si>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</si>
  <si>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</si>
  <si>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</si>
  <si>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</si>
  <si>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</si>
  <si>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</si>
  <si>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</si>
  <si>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</si>
  <si>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</si>
  <si>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</si>
  <si>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</si>
  <si>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</si>
  <si>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</si>
  <si>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</si>
  <si>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</si>
  <si>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</si>
  <si>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</si>
  <si>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</si>
  <si>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</si>
  <si>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</si>
  <si>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</si>
  <si>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</si>
  <si>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</si>
  <si>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</si>
  <si>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</si>
  <si>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</si>
  <si>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</si>
  <si>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</si>
  <si>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</si>
  <si>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</si>
  <si>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</si>
  <si>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</si>
  <si>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</si>
  <si>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</si>
  <si>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</si>
  <si>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</si>
  <si>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</si>
  <si>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</si>
  <si>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</si>
  <si>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</si>
  <si>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</si>
  <si>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</si>
  <si>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</si>
  <si>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</si>
  <si>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</si>
  <si>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</si>
  <si>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</si>
  <si>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</si>
  <si>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</si>
  <si>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</si>
  <si>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</si>
  <si>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</si>
  <si>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</si>
  <si>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</si>
  <si>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</si>
  <si>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</si>
  <si>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</si>
  <si>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</si>
  <si>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</si>
  <si>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</si>
  <si>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</si>
  <si>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</si>
  <si>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</si>
  <si>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</si>
  <si>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</si>
  <si>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</si>
  <si>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</si>
  <si>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</si>
  <si>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</si>
  <si>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</si>
  <si>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</si>
  <si>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</si>
  <si>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</si>
  <si>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</si>
  <si>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</si>
  <si>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</si>
  <si>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</si>
  <si>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</si>
  <si>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</si>
  <si>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</si>
  <si>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</si>
  <si>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</si>
  <si>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</si>
  <si>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</si>
  <si>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</si>
  <si>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</si>
  <si>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</si>
  <si>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</si>
  <si>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</si>
  <si>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</si>
  <si>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</si>
  <si>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</si>
  <si>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</si>
  <si>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</si>
  <si>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</si>
  <si>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</si>
  <si>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</si>
  <si>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</si>
  <si>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</si>
  <si>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</si>
  <si>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</si>
  <si>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</si>
  <si>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</si>
  <si>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</si>
  <si>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</si>
  <si>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</si>
  <si>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</si>
  <si>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</si>
  <si>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</si>
  <si>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</si>
  <si>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</si>
  <si>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</si>
  <si>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</si>
  <si>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</si>
  <si>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</si>
  <si>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</si>
  <si>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</si>
  <si>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</si>
  <si>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</si>
  <si>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</si>
  <si>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</si>
  <si>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</si>
  <si>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</si>
  <si>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</si>
  <si>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</si>
  <si>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</si>
  <si>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</si>
  <si>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</si>
  <si>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</si>
  <si>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</si>
  <si>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</si>
  <si>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</si>
  <si>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</si>
  <si>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</si>
  <si>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</si>
  <si>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</si>
  <si>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</si>
  <si>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</si>
  <si>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</si>
  <si>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</si>
  <si>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</si>
  <si>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</si>
  <si>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</si>
  <si>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</si>
  <si>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</si>
  <si>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</si>
  <si>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</si>
  <si>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</si>
  <si>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</si>
  <si>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</si>
  <si>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</si>
  <si>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</si>
  <si>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</si>
  <si>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</si>
  <si>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</si>
  <si>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</si>
  <si>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</si>
  <si>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</si>
  <si>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</si>
  <si>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</si>
  <si>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</si>
  <si>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</si>
  <si>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</si>
  <si>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</si>
  <si>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</si>
  <si>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</si>
  <si>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</si>
  <si>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</si>
  <si>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</si>
  <si>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</si>
  <si>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</si>
  <si>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</si>
  <si>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</si>
  <si>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</si>
  <si>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</si>
  <si>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</si>
  <si>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</si>
  <si>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</si>
  <si>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</si>
  <si>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</si>
  <si>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</si>
  <si>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</si>
  <si>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</si>
  <si>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</si>
  <si>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</si>
  <si>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</si>
  <si>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</si>
  <si>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</si>
  <si>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</si>
  <si>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</si>
  <si>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</si>
  <si>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</si>
  <si>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</si>
  <si>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</si>
  <si>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</si>
  <si>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</si>
  <si>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</si>
  <si>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</si>
  <si>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</si>
  <si>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</si>
  <si>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</si>
  <si>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</si>
  <si>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</si>
  <si>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</si>
  <si>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</si>
  <si>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</si>
  <si>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</si>
  <si>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</si>
  <si>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</si>
  <si>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</si>
  <si>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</si>
  <si>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</si>
  <si>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</si>
  <si>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</si>
  <si>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</si>
  <si>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</si>
  <si>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</si>
  <si>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</si>
  <si>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</si>
  <si>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</si>
  <si>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</si>
  <si>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</si>
  <si>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</si>
  <si>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</si>
  <si>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</si>
  <si>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</si>
  <si>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</si>
  <si>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</si>
  <si>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</si>
  <si>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</si>
  <si>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</si>
  <si>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</si>
  <si>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</si>
  <si>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</si>
  <si>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</si>
  <si>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</si>
  <si>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</si>
  <si>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</si>
  <si>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</si>
  <si>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</si>
  <si>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</si>
  <si>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</si>
  <si>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</si>
  <si>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</si>
  <si>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</si>
  <si>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</si>
  <si>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</si>
  <si>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</si>
  <si>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</si>
  <si>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</si>
  <si>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</si>
  <si>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</si>
  <si>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</si>
  <si>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</si>
  <si>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</si>
  <si>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</si>
  <si>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</si>
  <si>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</si>
  <si>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</si>
  <si>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</si>
  <si>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</si>
  <si>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</si>
  <si>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</si>
  <si>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</si>
  <si>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</si>
  <si>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</si>
  <si>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</si>
  <si>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</si>
  <si>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</si>
  <si>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</si>
  <si>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</si>
  <si>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</si>
  <si>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</si>
  <si>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</si>
  <si>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</si>
  <si>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</si>
  <si>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</si>
  <si>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</si>
  <si>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</si>
  <si>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</si>
  <si>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</si>
  <si>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</si>
  <si>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</si>
  <si>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</si>
  <si>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</si>
  <si>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</si>
  <si>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</si>
  <si>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</si>
  <si>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</si>
  <si>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</si>
  <si>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</si>
  <si>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</si>
  <si>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</si>
  <si>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</si>
  <si>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</si>
  <si>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</si>
  <si>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</si>
  <si>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</si>
  <si>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</si>
  <si>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</si>
  <si>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</si>
  <si>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</si>
  <si>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</si>
  <si>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</si>
  <si>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</si>
  <si>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</si>
  <si>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</si>
  <si>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</si>
  <si>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</si>
  <si>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</si>
  <si>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</si>
  <si>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</si>
  <si>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</si>
  <si>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</si>
  <si>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</si>
  <si>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</si>
  <si>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</si>
  <si>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</si>
  <si>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</si>
  <si>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</si>
  <si>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</si>
  <si>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</si>
  <si>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</si>
  <si>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</si>
  <si>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</si>
  <si>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</si>
  <si>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</si>
  <si>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</si>
  <si>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</si>
  <si>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</si>
  <si>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</si>
  <si>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</si>
  <si>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</si>
  <si>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</si>
  <si>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</si>
  <si>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</si>
  <si>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</si>
  <si>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</si>
  <si>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</si>
  <si>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</si>
  <si>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</si>
  <si>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</si>
  <si>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</si>
  <si>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</si>
  <si>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</si>
  <si>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</si>
  <si>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</si>
  <si>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</si>
  <si>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</si>
  <si>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</si>
  <si>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</si>
  <si>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</si>
  <si>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</si>
  <si>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</si>
  <si>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</si>
  <si>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</si>
  <si>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</si>
  <si>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</si>
  <si>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</si>
  <si>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</si>
  <si>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</si>
  <si>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</si>
  <si>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</si>
  <si>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</si>
  <si>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</si>
  <si>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</si>
  <si>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</si>
  <si>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</si>
  <si>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</si>
  <si>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</si>
  <si>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</si>
  <si>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</si>
  <si>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</si>
  <si>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</si>
  <si>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</si>
  <si>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</si>
  <si>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</si>
  <si>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</si>
  <si>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</si>
  <si>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</si>
  <si>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</si>
  <si>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</si>
  <si>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</si>
  <si>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</si>
  <si>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</si>
  <si>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</si>
  <si>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</si>
  <si>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</si>
  <si>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</si>
  <si>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</si>
  <si>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</si>
  <si>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</si>
  <si>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</si>
  <si>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</si>
  <si>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</si>
  <si>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</si>
  <si>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</si>
  <si>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</si>
  <si>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</si>
  <si>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</si>
  <si>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</si>
  <si>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</si>
  <si>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</si>
  <si>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</si>
  <si>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</si>
  <si>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</si>
  <si>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</si>
  <si>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</si>
  <si>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</si>
  <si>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</si>
  <si>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</si>
  <si>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</si>
  <si>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</si>
  <si>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</si>
  <si>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</si>
  <si>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</si>
  <si>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</si>
  <si>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</si>
  <si>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</si>
  <si>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</si>
  <si>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</si>
  <si>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</si>
  <si>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</si>
  <si>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</si>
  <si>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</si>
  <si>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</si>
  <si>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</si>
  <si>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</si>
  <si>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</si>
  <si>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</si>
  <si>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</si>
  <si>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</si>
  <si>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</si>
  <si>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</si>
  <si>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</si>
  <si>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</si>
  <si>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</si>
  <si>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</si>
  <si>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</si>
  <si>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</si>
  <si>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</si>
  <si>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</si>
  <si>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</si>
  <si>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</si>
  <si>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</si>
  <si>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</si>
  <si>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</si>
  <si>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</si>
  <si>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</si>
  <si>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</si>
  <si>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</si>
  <si>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</si>
  <si>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</si>
  <si>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</si>
  <si>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</si>
  <si>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</si>
  <si>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</si>
  <si>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</si>
  <si>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</si>
  <si>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</si>
  <si>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</si>
  <si>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</si>
  <si>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</si>
  <si>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</si>
  <si>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</si>
  <si>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</si>
  <si>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</si>
  <si>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</si>
  <si>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</si>
  <si>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</si>
  <si>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</si>
  <si>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</si>
  <si>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</si>
  <si>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</si>
  <si>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</si>
  <si>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</si>
  <si>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</si>
  <si>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</si>
  <si>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</si>
  <si>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</si>
  <si>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</si>
  <si>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</si>
  <si>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</si>
  <si>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</si>
  <si>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</si>
  <si>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</si>
  <si>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</si>
  <si>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</si>
  <si>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</si>
  <si>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</si>
  <si>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</si>
  <si>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</si>
  <si>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</si>
  <si>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</si>
  <si>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</si>
  <si>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</si>
  <si>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</si>
  <si>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</si>
  <si>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</si>
  <si>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</si>
  <si>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</si>
  <si>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</si>
  <si>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</si>
  <si>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</si>
  <si>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</si>
  <si>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</si>
  <si>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</si>
  <si>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</si>
  <si>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</si>
  <si>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</si>
  <si>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</si>
  <si>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</si>
  <si>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</si>
  <si>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</si>
  <si>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</si>
  <si>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</si>
  <si>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</si>
  <si>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</si>
  <si>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</si>
  <si>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</si>
  <si>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</si>
  <si>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</si>
  <si>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</si>
  <si>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</si>
  <si>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</si>
  <si>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</si>
  <si>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</si>
  <si>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</si>
  <si>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</si>
  <si>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</si>
  <si>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</si>
  <si>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</si>
  <si>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</si>
  <si>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</si>
  <si>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</si>
  <si>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</si>
  <si>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</si>
  <si>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</si>
  <si>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</si>
  <si>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</si>
  <si>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</si>
  <si>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</si>
  <si>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</si>
  <si>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</si>
  <si>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</si>
  <si>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</si>
  <si>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</si>
  <si>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</si>
  <si>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</si>
  <si>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</si>
  <si>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</si>
  <si>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</si>
  <si>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</si>
  <si>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</si>
  <si>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</si>
  <si>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</si>
  <si>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</si>
  <si>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</si>
  <si>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</si>
  <si>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</si>
  <si>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</si>
  <si>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</si>
  <si>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</si>
  <si>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</si>
  <si>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</si>
  <si>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</si>
  <si>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</si>
  <si>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</si>
  <si>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</si>
  <si>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</si>
  <si>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</si>
  <si>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</si>
  <si>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</si>
  <si>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</si>
  <si>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</si>
  <si>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</si>
  <si>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</si>
  <si>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</si>
  <si>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</si>
  <si>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</si>
  <si>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</si>
  <si>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</si>
  <si>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</si>
  <si>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</si>
  <si>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</si>
  <si>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</si>
  <si>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</si>
  <si>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</si>
  <si>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</si>
  <si>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</si>
  <si>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</si>
  <si>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</si>
  <si>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</si>
  <si>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</si>
  <si>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</si>
  <si>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</si>
  <si>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</si>
  <si>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</si>
  <si>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</si>
  <si>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</si>
  <si>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</si>
  <si>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</si>
  <si>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</si>
  <si>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</si>
  <si>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</si>
  <si>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</si>
  <si>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</si>
  <si>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</si>
  <si>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</si>
  <si>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</si>
  <si>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</si>
  <si>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</si>
  <si>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</si>
  <si>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</si>
  <si>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</si>
  <si>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</si>
  <si>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</si>
  <si>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</si>
  <si>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</si>
  <si>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</si>
  <si>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</si>
  <si>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</si>
  <si>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</si>
  <si>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</si>
  <si>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</si>
  <si>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</si>
  <si>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</si>
  <si>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</si>
  <si>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</si>
  <si>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</si>
  <si>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</si>
  <si>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</si>
  <si>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</si>
  <si>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</si>
  <si>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</si>
  <si>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</si>
  <si>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</si>
  <si>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</si>
  <si>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</si>
  <si>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</si>
  <si>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</si>
  <si>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</si>
  <si>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</si>
  <si>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</si>
  <si>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</si>
  <si>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</si>
  <si>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</si>
  <si>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</si>
  <si>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</si>
  <si>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</si>
  <si>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</si>
  <si>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</si>
  <si>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</si>
  <si>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</si>
  <si>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</si>
  <si>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</si>
  <si>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</si>
  <si>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</si>
  <si>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</si>
  <si>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</si>
  <si>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</si>
  <si>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</si>
  <si>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</si>
  <si>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</si>
  <si>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</si>
  <si>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</si>
  <si>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</si>
  <si>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</si>
  <si>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</si>
  <si>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</si>
  <si>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</si>
  <si>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</si>
  <si>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</si>
  <si>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</si>
  <si>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</si>
  <si>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</si>
  <si>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</si>
  <si>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</si>
  <si>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</si>
  <si>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</si>
  <si>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</si>
  <si>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</si>
  <si>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</si>
  <si>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</si>
  <si>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</si>
  <si>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</si>
  <si>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</si>
  <si>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</si>
  <si>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</si>
  <si>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</si>
  <si>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</si>
  <si>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</si>
  <si>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</si>
  <si>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</si>
  <si>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</si>
  <si>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</si>
  <si>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</si>
  <si>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</si>
  <si>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</si>
  <si>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</si>
  <si>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</si>
  <si>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</si>
  <si>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</si>
  <si>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</si>
  <si>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</si>
  <si>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</si>
  <si>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</si>
  <si>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</si>
  <si>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</si>
  <si>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</si>
  <si>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</si>
  <si>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</si>
  <si>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</si>
  <si>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</si>
  <si>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</si>
  <si>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</si>
  <si>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</si>
  <si>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</si>
  <si>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</si>
  <si>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</si>
  <si>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</si>
  <si>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</si>
  <si>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</si>
  <si>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</si>
  <si>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</si>
  <si>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</si>
  <si>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</si>
  <si>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</si>
  <si>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</si>
  <si>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</si>
  <si>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</si>
  <si>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</si>
  <si>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</si>
  <si>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</si>
  <si>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</si>
  <si>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</si>
  <si>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</si>
  <si>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</si>
  <si>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</si>
  <si>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</si>
  <si>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</si>
  <si>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</si>
  <si>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</si>
  <si>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</si>
  <si>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</si>
  <si>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</si>
  <si>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</si>
  <si>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</si>
  <si>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</si>
  <si>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</si>
  <si>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</si>
  <si>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</si>
  <si>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</si>
  <si>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</si>
  <si>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</si>
  <si>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</si>
  <si>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</si>
  <si>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</si>
  <si>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</si>
  <si>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</si>
  <si>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</si>
  <si>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</si>
  <si>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</si>
  <si>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</si>
  <si>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</si>
  <si>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</si>
  <si>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</si>
  <si>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</si>
  <si>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</si>
  <si>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</si>
  <si>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</si>
  <si>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</si>
  <si>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</si>
  <si>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</si>
  <si>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</si>
  <si>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</si>
  <si>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</si>
  <si>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</si>
  <si>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</si>
  <si>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</si>
  <si>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</si>
  <si>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</si>
  <si>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</si>
  <si>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</si>
  <si>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</si>
  <si>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</si>
  <si>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</si>
  <si>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</si>
  <si>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</si>
  <si>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</si>
  <si>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</si>
  <si>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</si>
  <si>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</si>
  <si>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</si>
  <si>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</si>
  <si>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</si>
  <si>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</si>
  <si>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</si>
  <si>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</si>
  <si>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</si>
  <si>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</si>
  <si>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</si>
  <si>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</si>
  <si>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</si>
  <si>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</si>
  <si>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</si>
  <si>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</si>
  <si>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</si>
  <si>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</si>
  <si>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</si>
  <si>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</si>
  <si>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</si>
  <si>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</si>
  <si>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</si>
  <si>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</si>
  <si>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</si>
  <si>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</si>
  <si>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</si>
  <si>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</si>
  <si>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</si>
  <si>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</si>
  <si>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</si>
  <si>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</si>
  <si>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</si>
  <si>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</si>
  <si>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</si>
  <si>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</si>
  <si>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</si>
  <si>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</si>
  <si>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</si>
  <si>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</si>
  <si>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</si>
  <si>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</si>
  <si>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</si>
  <si>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</si>
  <si>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</si>
  <si>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</si>
  <si>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</si>
  <si>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</si>
  <si>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</si>
  <si>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</si>
  <si>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</si>
  <si>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</si>
  <si>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</si>
  <si>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</si>
  <si>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</si>
  <si>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</si>
  <si>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</si>
  <si>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</si>
  <si>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</si>
  <si>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</si>
  <si>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</si>
  <si>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</si>
  <si>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</si>
  <si>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</si>
  <si>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</si>
  <si>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</si>
  <si>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</si>
  <si>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</si>
  <si>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</si>
  <si>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</si>
  <si>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</si>
  <si>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</si>
  <si>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</si>
  <si>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</si>
  <si>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</si>
  <si>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</si>
  <si>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</si>
  <si>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</si>
  <si>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</si>
  <si>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</si>
  <si>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</si>
  <si>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</si>
  <si>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</si>
  <si>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</si>
  <si>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</si>
  <si>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</si>
  <si>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</si>
  <si>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</si>
  <si>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</si>
  <si>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</si>
  <si>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</si>
  <si>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</si>
  <si>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</si>
  <si>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</si>
  <si>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</si>
  <si>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</si>
  <si>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</si>
  <si>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</si>
  <si>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</si>
  <si>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</si>
  <si>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</si>
  <si>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</si>
  <si>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</si>
  <si>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</si>
  <si>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</si>
  <si>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</si>
  <si>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</si>
  <si>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</si>
  <si>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</si>
  <si>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</si>
  <si>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</si>
  <si>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</si>
  <si>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</si>
  <si>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</si>
  <si>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</si>
  <si>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</si>
  <si>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</si>
  <si>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</si>
  <si>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</si>
  <si>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</si>
  <si>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</si>
  <si>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</si>
  <si>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</si>
  <si>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</si>
  <si>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</si>
  <si>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</si>
  <si>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</si>
  <si>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</si>
  <si>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</si>
  <si>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</si>
  <si>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</si>
  <si>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</si>
  <si>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</si>
  <si>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</si>
  <si>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</si>
  <si>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</si>
  <si>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</si>
  <si>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</si>
  <si>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</si>
  <si>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</si>
  <si>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</si>
  <si>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</si>
  <si>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</si>
  <si>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</si>
  <si>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</si>
  <si>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</si>
  <si>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</si>
  <si>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</si>
  <si>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</si>
  <si>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</si>
  <si>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</si>
  <si>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</si>
  <si>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</si>
  <si>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</si>
  <si>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</si>
  <si>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</si>
  <si>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</si>
  <si>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</si>
  <si>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</si>
  <si>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</si>
  <si>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</si>
  <si>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</si>
  <si>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</si>
  <si>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</si>
  <si>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</si>
  <si>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</si>
  <si>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</si>
  <si>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</si>
  <si>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</si>
  <si>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</si>
  <si>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</si>
  <si>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</si>
  <si>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</si>
  <si>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</si>
  <si>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</si>
  <si>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</si>
  <si>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</si>
  <si>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</si>
  <si>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</si>
  <si>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</si>
  <si>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</si>
  <si>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</si>
  <si>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</si>
  <si>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</si>
  <si>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</si>
  <si>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</si>
  <si>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</si>
  <si>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</si>
  <si>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</si>
  <si>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</si>
  <si>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</si>
  <si>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</si>
  <si>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</si>
  <si>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</si>
  <si>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</si>
  <si>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</si>
  <si>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</si>
  <si>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</si>
  <si>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</si>
  <si>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</si>
  <si>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</si>
  <si>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</si>
  <si>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</si>
  <si>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</si>
  <si>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</si>
  <si>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</si>
  <si>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</si>
  <si>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</si>
  <si>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</si>
  <si>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</si>
  <si>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</si>
  <si>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</si>
  <si>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</si>
  <si>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</si>
  <si>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</si>
  <si>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</si>
  <si>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</si>
  <si>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</si>
  <si>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</si>
  <si>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</si>
  <si>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</si>
  <si>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</si>
  <si>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</si>
  <si>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</si>
  <si>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</si>
  <si>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</si>
  <si>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</si>
  <si>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</si>
  <si>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</si>
  <si>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</si>
  <si>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</si>
  <si>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</si>
  <si>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</si>
  <si>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</si>
  <si>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</si>
  <si>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</si>
  <si>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</si>
  <si>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</si>
  <si>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</si>
  <si>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</si>
  <si>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</si>
  <si>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</si>
  <si>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</si>
  <si>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</si>
  <si>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</si>
  <si>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</si>
  <si>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</si>
  <si>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</si>
  <si>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</si>
  <si>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</si>
  <si>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</si>
  <si>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</si>
  <si>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</si>
  <si>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</si>
  <si>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</si>
  <si>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</si>
  <si>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</si>
  <si>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</si>
  <si>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</si>
  <si>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</si>
  <si>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</si>
  <si>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</si>
  <si>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</si>
  <si>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</si>
  <si>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</si>
  <si>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</si>
  <si>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</si>
  <si>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</si>
  <si>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</si>
  <si>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</si>
  <si>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</si>
  <si>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</si>
  <si>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</si>
  <si>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</si>
  <si>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</si>
  <si>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</si>
  <si>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</si>
  <si>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</si>
  <si>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</si>
  <si>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</si>
  <si>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</si>
  <si>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</si>
  <si>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</si>
  <si>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</si>
  <si>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</si>
  <si>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</si>
  <si>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</si>
  <si>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</si>
  <si>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</si>
  <si>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</si>
  <si>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</si>
  <si>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</si>
  <si>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</si>
  <si>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</si>
  <si>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</si>
  <si>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</si>
  <si>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</si>
  <si>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</si>
  <si>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</si>
  <si>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</si>
  <si>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</si>
  <si>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</si>
  <si>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</si>
  <si>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</si>
  <si>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</si>
  <si>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</si>
  <si>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</si>
  <si>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</si>
  <si>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</si>
  <si>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</si>
  <si>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</si>
  <si>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</si>
  <si>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</si>
  <si>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</si>
  <si>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</si>
  <si>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</si>
  <si>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</si>
  <si>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</si>
  <si>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</si>
  <si>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</si>
  <si>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</si>
  <si>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</si>
  <si>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</si>
  <si>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</si>
  <si>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</si>
  <si>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</si>
  <si>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</si>
  <si>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</si>
  <si>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</si>
  <si>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</si>
  <si>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</si>
  <si>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</si>
  <si>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</si>
  <si>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</si>
  <si>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</si>
  <si>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</si>
  <si>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</si>
  <si>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</si>
  <si>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</si>
  <si>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</si>
  <si>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</si>
  <si>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</si>
  <si>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</si>
  <si>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</si>
  <si>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</si>
  <si>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</si>
  <si>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</si>
  <si>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</si>
  <si>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</si>
  <si>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</si>
  <si>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</si>
  <si>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</si>
  <si>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</si>
  <si>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</si>
  <si>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</si>
  <si>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</si>
  <si>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</si>
  <si>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</si>
  <si>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</si>
  <si>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</si>
  <si>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</si>
  <si>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</si>
  <si>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</si>
  <si>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</si>
  <si>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</si>
  <si>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</si>
  <si>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</si>
  <si>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</si>
  <si>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</si>
  <si>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</si>
  <si>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</si>
  <si>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</si>
  <si>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</si>
  <si>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</si>
  <si>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</si>
  <si>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</si>
  <si>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</si>
  <si>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</si>
  <si>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</si>
  <si>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</si>
  <si>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</si>
  <si>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</si>
  <si>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</si>
  <si>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</si>
  <si>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</si>
  <si>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</si>
  <si>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</si>
  <si>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</si>
  <si>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</si>
  <si>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</si>
  <si>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</si>
  <si>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</si>
  <si>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</si>
  <si>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</si>
  <si>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</si>
  <si>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</si>
  <si>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</si>
  <si>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</si>
  <si>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</si>
  <si>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</si>
  <si>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</si>
  <si>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</si>
  <si>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</si>
  <si>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</si>
  <si>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</si>
  <si>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</si>
  <si>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</si>
  <si>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</si>
  <si>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</si>
  <si>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</si>
  <si>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</si>
  <si>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</si>
  <si>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</si>
  <si>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</si>
  <si>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</si>
  <si>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</si>
  <si>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</si>
  <si>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</si>
  <si>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</si>
  <si>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</si>
  <si>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</si>
  <si>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</si>
  <si>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</si>
  <si>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</si>
  <si>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</si>
  <si>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</si>
  <si>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</si>
  <si>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</si>
  <si>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</si>
  <si>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</si>
  <si>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</si>
  <si>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</si>
  <si>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</si>
  <si>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</si>
  <si>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</si>
  <si>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</si>
  <si>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</si>
  <si>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</si>
  <si>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</si>
  <si>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</si>
  <si>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</si>
  <si>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</si>
  <si>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</si>
  <si>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</si>
  <si>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</si>
  <si>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</si>
  <si>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</si>
  <si>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</si>
  <si>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</si>
  <si>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</si>
  <si>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</si>
  <si>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</si>
  <si>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</si>
  <si>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</si>
  <si>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</si>
  <si>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</si>
  <si>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</si>
  <si>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</si>
  <si>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</si>
  <si>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</si>
  <si>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</si>
  <si>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</si>
  <si>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</si>
  <si>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</si>
  <si>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</si>
  <si>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</si>
  <si>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</si>
  <si>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</si>
  <si>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</si>
  <si>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</si>
  <si>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</si>
  <si>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</si>
  <si>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</si>
  <si>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</si>
  <si>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</si>
  <si>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</si>
  <si>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</si>
  <si>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</si>
  <si>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</si>
  <si>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</si>
  <si>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</si>
  <si>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</si>
  <si>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</si>
  <si>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</si>
  <si>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</si>
  <si>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</si>
  <si>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</si>
  <si>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</si>
  <si>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</si>
  <si>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</si>
  <si>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</si>
  <si>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</si>
  <si>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</si>
  <si>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</si>
  <si>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</si>
  <si>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</si>
  <si>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</si>
  <si>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</si>
  <si>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</si>
  <si>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</si>
  <si>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</si>
  <si>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</si>
  <si>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</si>
  <si>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</si>
  <si>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</si>
  <si>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</si>
  <si>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</si>
  <si>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</si>
  <si>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</si>
  <si>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</si>
  <si>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</si>
  <si>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</si>
  <si>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</si>
  <si>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</si>
  <si>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</si>
  <si>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</si>
  <si>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</si>
  <si>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</si>
  <si>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</si>
  <si>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</si>
  <si>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</si>
  <si>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</si>
  <si>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</si>
  <si>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</si>
  <si>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</si>
  <si>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</si>
  <si>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</si>
  <si>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</si>
  <si>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</si>
  <si>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</si>
  <si>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</si>
  <si>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</si>
  <si>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</si>
  <si>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</si>
  <si>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</si>
  <si>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</si>
  <si>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</si>
  <si>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</si>
  <si>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</si>
  <si>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</si>
  <si>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</si>
  <si>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</si>
  <si>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</si>
  <si>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</si>
  <si>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</si>
  <si>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</si>
  <si>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</si>
  <si>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</si>
  <si>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</si>
  <si>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</si>
  <si>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</si>
  <si>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</si>
  <si>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</si>
  <si>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</si>
  <si>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</si>
  <si>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</si>
  <si>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</si>
  <si>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</si>
  <si>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</si>
  <si>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</si>
  <si>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</si>
  <si>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</si>
  <si>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</si>
  <si>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</si>
  <si>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</si>
  <si>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</si>
  <si>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</si>
  <si>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</si>
  <si>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</si>
  <si>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</si>
  <si>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</si>
  <si>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</si>
  <si>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</si>
  <si>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</si>
  <si>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</si>
  <si>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</si>
  <si>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</si>
  <si>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</si>
  <si>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</si>
  <si>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</si>
  <si>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</si>
  <si>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</si>
  <si>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</si>
  <si>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</si>
  <si>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</si>
  <si>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</si>
  <si>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</si>
  <si>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</si>
  <si>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</si>
  <si>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</si>
  <si>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</si>
  <si>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</si>
  <si>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</si>
  <si>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</si>
  <si>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</si>
  <si>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</si>
  <si>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</si>
  <si>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</si>
  <si>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</si>
  <si>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</si>
  <si>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</si>
  <si>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</si>
  <si>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</si>
  <si>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</si>
  <si>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</si>
  <si>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</si>
  <si>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</si>
  <si>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</si>
  <si>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</si>
  <si>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</si>
  <si>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</si>
  <si>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</si>
  <si>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</si>
  <si>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</si>
  <si>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</si>
  <si>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</si>
  <si>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</si>
  <si>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</si>
  <si>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</si>
  <si>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</si>
  <si>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</si>
  <si>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</si>
  <si>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</si>
  <si>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</si>
  <si>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</si>
  <si>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</si>
  <si>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</si>
  <si>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</si>
  <si>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</si>
  <si>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</si>
  <si>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</si>
  <si>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</si>
  <si>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</si>
  <si>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</si>
  <si>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</si>
  <si>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</si>
  <si>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</si>
  <si>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</si>
  <si>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</si>
  <si>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</si>
  <si>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</si>
  <si>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</si>
  <si>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</si>
  <si>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</si>
  <si>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</si>
  <si>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</si>
  <si>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</si>
  <si>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</si>
  <si>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</si>
  <si>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</si>
  <si>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</si>
  <si>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</si>
  <si>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</si>
  <si>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</si>
  <si>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</si>
  <si>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</si>
  <si>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</si>
  <si>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</si>
  <si>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</si>
  <si>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</si>
  <si>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</si>
  <si>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</si>
  <si>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</si>
  <si>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</si>
  <si>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</si>
  <si>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</si>
  <si>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</si>
  <si>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</si>
  <si>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</si>
  <si>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</si>
  <si>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</si>
  <si>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</si>
  <si>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</si>
  <si>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</si>
  <si>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</si>
  <si>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</si>
  <si>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</si>
  <si>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</si>
  <si>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</si>
  <si>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</si>
  <si>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</si>
  <si>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</si>
  <si>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</si>
  <si>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</si>
  <si>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</si>
  <si>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</si>
  <si>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</si>
  <si>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</si>
  <si>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</si>
  <si>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</si>
  <si>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</si>
  <si>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</si>
  <si>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</si>
  <si>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</si>
  <si>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</si>
  <si>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</si>
  <si>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</si>
  <si>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</si>
  <si>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</si>
  <si>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</si>
  <si>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</si>
  <si>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</si>
  <si>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</si>
  <si>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</si>
  <si>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</si>
  <si>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</si>
  <si>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</si>
  <si>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</si>
  <si>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</si>
  <si>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</si>
  <si>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</si>
  <si>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</si>
  <si>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</si>
  <si>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</si>
  <si>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</si>
  <si>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</si>
  <si>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</si>
  <si>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</si>
  <si>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</si>
  <si>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</si>
  <si>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</si>
  <si>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</si>
  <si>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</si>
  <si>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</si>
  <si>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</si>
  <si>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</si>
  <si>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</si>
  <si>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</si>
  <si>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</si>
  <si>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</si>
  <si>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</si>
  <si>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</si>
  <si>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</si>
  <si>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</si>
  <si>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</si>
  <si>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</si>
  <si>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</si>
  <si>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</si>
  <si>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</si>
  <si>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</si>
  <si>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</si>
  <si>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</si>
  <si>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</si>
  <si>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</si>
  <si>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</si>
  <si>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</si>
  <si>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</si>
  <si>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</si>
  <si>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</si>
  <si>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</si>
  <si>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</si>
  <si>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</si>
  <si>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</si>
  <si>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</si>
  <si>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</si>
  <si>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</si>
  <si>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</si>
  <si>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</si>
  <si>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</si>
  <si>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</si>
  <si>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</si>
  <si>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</si>
  <si>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</si>
  <si>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</si>
  <si>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</si>
  <si>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</si>
  <si>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</si>
  <si>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</si>
  <si>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</si>
  <si>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</si>
  <si>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</si>
  <si>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</si>
  <si>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</si>
  <si>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</si>
  <si>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</si>
  <si>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</si>
  <si>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</si>
  <si>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</si>
  <si>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</si>
  <si>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</si>
  <si>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</si>
  <si>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</si>
  <si>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</si>
  <si>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</si>
  <si>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</si>
  <si>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</si>
  <si>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</si>
  <si>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</si>
  <si>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</si>
  <si>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</si>
  <si>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</si>
  <si>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</si>
  <si>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</si>
  <si>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</si>
  <si>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</si>
  <si>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</si>
  <si>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</si>
  <si>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</si>
  <si>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</si>
  <si>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</si>
  <si>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</si>
  <si>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</si>
  <si>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</si>
  <si>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</si>
  <si>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</si>
  <si>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</si>
  <si>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</si>
  <si>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</si>
  <si>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</si>
  <si>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</si>
  <si>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</si>
  <si>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</si>
  <si>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</si>
  <si>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</si>
  <si>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</si>
  <si>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</si>
  <si>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</si>
  <si>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</si>
  <si>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</si>
  <si>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</si>
  <si>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</si>
  <si>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</si>
  <si>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</si>
  <si>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</si>
  <si>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</si>
  <si>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</si>
  <si>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</si>
  <si>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</si>
  <si>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</si>
  <si>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</si>
  <si>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</si>
  <si>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</si>
  <si>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</si>
  <si>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</si>
  <si>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</si>
  <si>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</si>
  <si>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</si>
  <si>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</si>
  <si>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</si>
  <si>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</si>
  <si>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</si>
  <si>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</si>
  <si>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</si>
  <si>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</si>
  <si>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</si>
  <si>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</si>
  <si>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</si>
  <si>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</si>
  <si>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</si>
  <si>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</si>
  <si>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</si>
  <si>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</si>
  <si>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</si>
  <si>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</si>
  <si>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</si>
  <si>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</si>
  <si>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</si>
  <si>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</si>
  <si>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</si>
  <si>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</si>
  <si>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</si>
  <si>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</si>
  <si>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</si>
  <si>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</si>
  <si>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</si>
  <si>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</si>
  <si>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</si>
  <si>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</si>
  <si>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</si>
  <si>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</si>
  <si>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</si>
  <si>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</si>
  <si>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</si>
  <si>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</si>
  <si>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</si>
  <si>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</si>
  <si>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</si>
  <si>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</si>
  <si>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</si>
  <si>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</si>
  <si>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</si>
  <si>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</si>
  <si>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</si>
  <si>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</si>
  <si>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</si>
  <si>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</si>
  <si>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</si>
  <si>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</si>
  <si>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</si>
  <si>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</si>
  <si>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</si>
  <si>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</si>
  <si>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</si>
  <si>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</si>
  <si>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</si>
  <si>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</si>
  <si>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</si>
  <si>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</si>
  <si>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</si>
  <si>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</si>
  <si>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</si>
  <si>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</si>
  <si>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</si>
  <si>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</si>
  <si>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</si>
  <si>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</si>
  <si>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</si>
  <si>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</si>
  <si>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</si>
  <si>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</si>
  <si>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</si>
  <si>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</si>
  <si>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</si>
  <si>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</si>
  <si>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</si>
  <si>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</si>
  <si>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</si>
  <si>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</si>
  <si>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</si>
  <si>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</si>
  <si>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</si>
  <si>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</si>
  <si>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</si>
  <si>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</si>
  <si>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</si>
  <si>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</si>
  <si>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</si>
  <si>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</si>
  <si>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</si>
  <si>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</si>
  <si>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</si>
  <si>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</si>
  <si>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</si>
  <si>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</si>
  <si>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</si>
  <si>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</si>
  <si>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</si>
  <si>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</si>
  <si>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</si>
  <si>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</si>
  <si>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</si>
  <si>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</si>
  <si>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</si>
  <si>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</si>
  <si>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</si>
  <si>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</si>
  <si>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</si>
  <si>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</si>
  <si>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</si>
  <si>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</si>
  <si>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</si>
  <si>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</si>
  <si>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</si>
  <si>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</si>
  <si>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</si>
  <si>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</si>
  <si>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</si>
  <si>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</si>
  <si>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</si>
  <si>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</si>
  <si>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</si>
  <si>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</si>
  <si>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</si>
  <si>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</si>
  <si>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</si>
  <si>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</si>
  <si>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</si>
  <si>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</si>
  <si>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</si>
  <si>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</si>
  <si>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</si>
  <si>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</si>
  <si>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</si>
  <si>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</si>
  <si>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</si>
  <si>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</si>
  <si>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</si>
  <si>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</si>
  <si>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</si>
  <si>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</si>
  <si>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</si>
  <si>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</si>
  <si>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</si>
  <si>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</si>
  <si>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</si>
  <si>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</si>
  <si>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</si>
  <si>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</si>
  <si>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</si>
  <si>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</si>
  <si>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</si>
  <si>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</si>
  <si>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</si>
  <si>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</si>
  <si>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</si>
  <si>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</si>
  <si>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</si>
  <si>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</si>
  <si>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</si>
  <si>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</si>
  <si>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</si>
  <si>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</si>
  <si>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</si>
  <si>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</si>
  <si>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</si>
  <si>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</si>
  <si>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</si>
  <si>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</si>
  <si>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</si>
  <si>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</si>
  <si>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</si>
  <si>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</si>
  <si>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</si>
  <si>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</si>
  <si>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</si>
  <si>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</si>
  <si>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</si>
  <si>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</si>
  <si>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</si>
  <si>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</si>
  <si>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</si>
  <si>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</si>
  <si>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</si>
  <si>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</si>
  <si>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</si>
  <si>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</si>
  <si>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</si>
  <si>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</si>
  <si>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</si>
  <si>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</si>
  <si>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</si>
  <si>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</si>
  <si>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</si>
  <si>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</si>
  <si>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</si>
  <si>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</si>
  <si>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</si>
  <si>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</si>
  <si>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</si>
  <si>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</si>
  <si>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</si>
  <si>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</si>
  <si>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</si>
  <si>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</si>
  <si>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</si>
  <si>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</si>
  <si>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</si>
  <si>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</si>
  <si>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</si>
  <si>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</si>
  <si>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</si>
  <si>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</si>
  <si>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</si>
  <si>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</si>
  <si>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</si>
  <si>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</si>
  <si>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</si>
  <si>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</si>
  <si>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</si>
  <si>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</si>
  <si>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</si>
  <si>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</si>
  <si>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</si>
  <si>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</si>
  <si>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</si>
  <si>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</si>
  <si>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</si>
  <si>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</si>
  <si>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</si>
  <si>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</si>
  <si>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</si>
  <si>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</si>
  <si>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</si>
  <si>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</si>
  <si>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</si>
  <si>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</si>
  <si>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</si>
  <si>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</si>
  <si>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</si>
  <si>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</si>
  <si>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</si>
  <si>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</si>
  <si>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</si>
  <si>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</si>
  <si>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</si>
  <si>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</si>
  <si>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</si>
  <si>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</si>
  <si>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</si>
  <si>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</si>
  <si>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</si>
  <si>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</si>
  <si>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</si>
  <si>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</si>
  <si>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</si>
  <si>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</si>
  <si>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</si>
  <si>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</si>
  <si>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</si>
  <si>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</si>
  <si>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</si>
  <si>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</si>
  <si>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</si>
  <si>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</si>
  <si>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</si>
  <si>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</si>
  <si>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</si>
  <si>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</si>
  <si>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</si>
  <si>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</si>
  <si>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</si>
  <si>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</si>
  <si>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</si>
  <si>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</si>
  <si>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</si>
  <si>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</si>
  <si>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</si>
  <si>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</si>
  <si>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</si>
  <si>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</si>
  <si>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</si>
  <si>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</si>
  <si>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</si>
  <si>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</si>
  <si>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</si>
  <si>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</si>
  <si>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</si>
  <si>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</si>
  <si>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</si>
  <si>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</si>
  <si>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</si>
  <si>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</si>
  <si>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</si>
  <si>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</si>
  <si>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</si>
  <si>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</si>
  <si>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</si>
  <si>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</si>
  <si>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</si>
  <si>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</si>
  <si>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</si>
  <si>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</si>
  <si>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</si>
  <si>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</si>
  <si>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</si>
  <si>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</si>
  <si>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</si>
  <si>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</si>
  <si>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</si>
  <si>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</si>
  <si>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</si>
  <si>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</si>
  <si>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</si>
  <si>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</si>
  <si>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</si>
  <si>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</si>
  <si>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</si>
  <si>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</si>
  <si>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</si>
  <si>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</si>
  <si>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</si>
  <si>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</si>
  <si>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</si>
  <si>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</si>
  <si>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</si>
  <si>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</si>
  <si>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</si>
  <si>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</si>
  <si>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</si>
  <si>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</si>
  <si>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</si>
  <si>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</si>
  <si>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</si>
  <si>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</si>
  <si>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</si>
  <si>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</si>
  <si>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</si>
  <si>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</si>
  <si>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</si>
  <si>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</si>
  <si>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</si>
  <si>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</si>
  <si>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</si>
  <si>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</si>
  <si>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</si>
  <si>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</si>
  <si>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</si>
  <si>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</si>
  <si>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</si>
  <si>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</si>
  <si>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</si>
  <si>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</si>
  <si>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</si>
  <si>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</si>
  <si>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</si>
  <si>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</si>
  <si>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</si>
  <si>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</si>
  <si>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</si>
  <si>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</si>
  <si>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</si>
  <si>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</si>
  <si>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</si>
  <si>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</si>
  <si>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</si>
  <si>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</si>
  <si>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</si>
  <si>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</si>
  <si>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</si>
  <si>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</si>
  <si>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</si>
  <si>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</si>
  <si>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</si>
  <si>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</si>
  <si>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</si>
  <si>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</si>
  <si>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</si>
  <si>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</si>
  <si>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</si>
  <si>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</si>
  <si>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</si>
  <si>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</si>
  <si>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</si>
  <si>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</si>
  <si>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</si>
  <si>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</si>
  <si>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</si>
  <si>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</si>
  <si>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</si>
  <si>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</si>
  <si>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</si>
  <si>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</si>
  <si>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</si>
  <si>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</si>
  <si>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</si>
  <si>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</si>
  <si>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</si>
  <si>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</si>
  <si>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</si>
  <si>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</si>
  <si>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</si>
  <si>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</si>
  <si>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</si>
  <si>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</si>
  <si>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</si>
  <si>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</si>
  <si>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</si>
  <si>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</si>
  <si>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</si>
  <si>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</si>
  <si>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</si>
  <si>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</si>
  <si>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</si>
  <si>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</si>
  <si>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</si>
  <si>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</si>
  <si>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</si>
  <si>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</si>
  <si>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</si>
  <si>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</si>
  <si>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</si>
  <si>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</si>
  <si>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</si>
  <si>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</si>
  <si>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</si>
  <si>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</si>
  <si>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</si>
  <si>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</si>
  <si>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</si>
  <si>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</si>
  <si>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</si>
  <si>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</si>
  <si>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</si>
  <si>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</si>
  <si>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</si>
  <si>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</si>
  <si>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</si>
  <si>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</si>
  <si>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</si>
  <si>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</si>
  <si>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</si>
  <si>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</si>
  <si>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</si>
  <si>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</si>
  <si>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</si>
  <si>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</si>
  <si>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</si>
  <si>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</si>
  <si>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</si>
  <si>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</si>
  <si>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</si>
  <si>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</si>
  <si>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</si>
  <si>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</si>
  <si>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</si>
  <si>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</si>
  <si>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</si>
  <si>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</si>
  <si>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</si>
  <si>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</si>
  <si>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</si>
  <si>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</si>
  <si>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</si>
  <si>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</si>
  <si>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</si>
  <si>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</si>
  <si>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</si>
  <si>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</si>
  <si>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</si>
  <si>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</si>
  <si>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</si>
  <si>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</si>
  <si>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</si>
  <si>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</si>
  <si>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</si>
  <si>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</si>
  <si>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</si>
  <si>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</si>
  <si>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</si>
  <si>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</si>
  <si>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</si>
  <si>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</si>
  <si>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</si>
  <si>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</si>
  <si>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</si>
  <si>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</si>
  <si>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</si>
  <si>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</si>
  <si>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</si>
  <si>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</si>
  <si>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</si>
  <si>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</si>
  <si>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</si>
  <si>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</si>
  <si>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</si>
  <si>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</si>
  <si>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</si>
  <si>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</si>
  <si>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</si>
  <si>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</si>
  <si>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</si>
  <si>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</si>
  <si>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</si>
  <si>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</si>
  <si>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</si>
  <si>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</si>
  <si>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</si>
  <si>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</si>
  <si>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</si>
  <si>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</si>
  <si>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</si>
  <si>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</si>
  <si>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</si>
  <si>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</si>
  <si>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</si>
  <si>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</si>
  <si>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</si>
  <si>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</si>
  <si>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</si>
  <si>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</si>
  <si>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</si>
  <si>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</si>
  <si>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</si>
  <si>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</si>
  <si>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</si>
  <si>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</si>
  <si>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</si>
  <si>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</si>
  <si>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</si>
  <si>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</si>
  <si>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</si>
  <si>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</si>
  <si>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</si>
  <si>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</si>
  <si>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</si>
  <si>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</si>
  <si>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</si>
  <si>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</si>
  <si>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</si>
  <si>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</si>
  <si>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</si>
  <si>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</si>
  <si>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</si>
  <si>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</si>
  <si>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</si>
  <si>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</si>
  <si>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</si>
  <si>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</si>
  <si>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</si>
  <si>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</si>
  <si>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</si>
  <si>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</si>
  <si>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</si>
  <si>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</si>
  <si>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</si>
  <si>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</si>
  <si>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</si>
  <si>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</si>
  <si>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</si>
  <si>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</si>
  <si>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</si>
  <si>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</si>
  <si>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</si>
  <si>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</si>
  <si>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</si>
  <si>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</si>
  <si>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</si>
  <si>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</si>
  <si>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</si>
  <si>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</si>
  <si>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</si>
  <si>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</si>
  <si>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</si>
  <si>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</si>
  <si>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</si>
  <si>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</si>
  <si>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</si>
  <si>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</si>
  <si>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</si>
  <si>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</si>
  <si>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</si>
  <si>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</si>
  <si>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</si>
  <si>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</si>
  <si>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</si>
  <si>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</si>
  <si>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</si>
  <si>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</si>
  <si>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</si>
  <si>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</si>
  <si>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</si>
  <si>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</si>
  <si>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</si>
  <si>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</si>
  <si>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</si>
  <si>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</si>
  <si>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</si>
  <si>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</si>
  <si>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</si>
  <si>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</si>
  <si>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</si>
  <si>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</si>
  <si>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</si>
  <si>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</si>
  <si>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</si>
  <si>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</si>
  <si>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</si>
  <si>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</si>
  <si>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</si>
  <si>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</si>
  <si>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</si>
  <si>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</si>
  <si>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</si>
  <si>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</si>
  <si>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</si>
  <si>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</si>
  <si>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</si>
  <si>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</si>
  <si>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</si>
  <si>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</si>
  <si>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</si>
  <si>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</si>
  <si>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</si>
  <si>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</si>
  <si>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</si>
  <si>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</si>
  <si>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</si>
  <si>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</si>
  <si>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</si>
  <si>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</si>
  <si>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</si>
  <si>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</si>
  <si>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</si>
  <si>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</si>
  <si>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</si>
  <si>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</si>
  <si>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</si>
  <si>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</si>
  <si>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</si>
  <si>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</si>
  <si>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</si>
  <si>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</si>
  <si>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</si>
  <si>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</si>
  <si>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</si>
  <si>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</si>
  <si>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</si>
  <si>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</si>
  <si>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</si>
  <si>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</si>
  <si>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</si>
  <si>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</si>
  <si>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</si>
  <si>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</si>
  <si>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</si>
  <si>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</si>
  <si>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</si>
  <si>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</si>
  <si>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</si>
  <si>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</si>
  <si>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</si>
  <si>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</si>
  <si>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</si>
  <si>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</si>
  <si>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</si>
  <si>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</si>
  <si>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</si>
  <si>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</si>
  <si>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</si>
  <si>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</si>
  <si>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</si>
  <si>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</si>
  <si>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</si>
  <si>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</si>
  <si>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</si>
  <si>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</si>
  <si>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</si>
  <si>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</si>
  <si>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</si>
  <si>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</si>
  <si>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</si>
  <si>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</si>
  <si>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</si>
  <si>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</si>
  <si>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</si>
  <si>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</si>
  <si>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</si>
  <si>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</si>
  <si>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</si>
  <si>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</si>
  <si>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</si>
  <si>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</si>
  <si>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</si>
  <si>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</si>
  <si>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</si>
  <si>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</si>
  <si>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</si>
  <si>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</si>
  <si>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</si>
  <si>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</si>
  <si>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</si>
  <si>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</si>
  <si>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</si>
  <si>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</si>
  <si>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</si>
  <si>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</si>
  <si>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</si>
  <si>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</si>
  <si>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</si>
  <si>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</si>
  <si>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</si>
  <si>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</si>
  <si>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</si>
  <si>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</si>
  <si>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</si>
  <si>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</si>
  <si>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</si>
  <si>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</si>
  <si>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</si>
  <si>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</si>
  <si>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</si>
  <si>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</si>
  <si>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</si>
  <si>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</si>
  <si>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</si>
  <si>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</si>
  <si>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</si>
  <si>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</si>
  <si>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</si>
  <si>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</si>
  <si>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</si>
  <si>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</si>
  <si>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</si>
  <si>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</si>
  <si>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</si>
  <si>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</si>
  <si>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</si>
  <si>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</si>
  <si>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</si>
  <si>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</si>
  <si>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</si>
  <si>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</si>
  <si>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</si>
  <si>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</si>
  <si>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</si>
  <si>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</si>
  <si>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</si>
  <si>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</si>
  <si>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</si>
  <si>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</si>
  <si>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</si>
  <si>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</si>
  <si>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</si>
  <si>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</si>
  <si>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</si>
  <si>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</si>
  <si>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</si>
  <si>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</si>
  <si>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</si>
  <si>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</si>
  <si>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</si>
  <si>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</si>
  <si>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</si>
  <si>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</si>
  <si>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</si>
  <si>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</si>
  <si>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</si>
  <si>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</si>
  <si>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</si>
  <si>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</si>
  <si>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</si>
  <si>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</si>
  <si>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</si>
  <si>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</si>
  <si>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</si>
  <si>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</si>
  <si>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</si>
  <si>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</si>
  <si>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</si>
  <si>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</si>
  <si>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</si>
  <si>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</si>
  <si>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</si>
  <si>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</si>
  <si>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</si>
  <si>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</si>
  <si>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</si>
  <si>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</si>
  <si>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</si>
  <si>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</si>
  <si>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</si>
  <si>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</si>
  <si>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</si>
  <si>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</si>
  <si>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</si>
  <si>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</si>
  <si>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</si>
  <si>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</si>
  <si>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</si>
  <si>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</si>
  <si>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</si>
  <si>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</si>
  <si>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</si>
  <si>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</si>
  <si>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</si>
  <si>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</si>
  <si>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</si>
  <si>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</si>
  <si>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</si>
  <si>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</si>
  <si>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</si>
  <si>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</si>
  <si>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</si>
  <si>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</si>
  <si>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</si>
  <si>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</si>
  <si>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</si>
  <si>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</si>
  <si>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</si>
  <si>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</si>
  <si>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</si>
  <si>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</si>
  <si>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</si>
  <si>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</si>
  <si>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</si>
  <si>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</si>
  <si>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</si>
  <si>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</si>
  <si>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</si>
  <si>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</si>
  <si>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</si>
  <si>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</si>
  <si>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</si>
  <si>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</si>
  <si>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</si>
  <si>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</si>
  <si>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</si>
  <si>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</si>
  <si>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</si>
  <si>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</si>
  <si>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</si>
  <si>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</si>
  <si>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</si>
  <si>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</si>
  <si>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</si>
  <si>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</si>
  <si>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</si>
  <si>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</si>
  <si>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</si>
  <si>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</si>
  <si>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</si>
  <si>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</si>
  <si>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</si>
  <si>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</si>
  <si>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</si>
  <si>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</si>
  <si>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</si>
  <si>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</si>
  <si>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</si>
  <si>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</si>
  <si>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</si>
  <si>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</si>
  <si>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</si>
  <si>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</si>
  <si>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</si>
  <si>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</si>
  <si>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</si>
  <si>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</si>
  <si>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</si>
  <si>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</si>
  <si>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</si>
  <si>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</si>
  <si>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</si>
  <si>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</si>
  <si>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</si>
  <si>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</si>
  <si>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</si>
  <si>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</si>
  <si>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</si>
  <si>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</si>
  <si>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</si>
  <si>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</si>
  <si>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</si>
  <si>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</si>
  <si>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</si>
  <si>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</si>
  <si>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</si>
  <si>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</si>
  <si>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</si>
  <si>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</si>
  <si>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</si>
  <si>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</si>
  <si>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</si>
  <si>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</si>
  <si>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</si>
  <si>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</si>
  <si>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</si>
  <si>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</si>
  <si>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</si>
  <si>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</si>
  <si>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</si>
  <si>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</si>
  <si>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</si>
  <si>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</si>
  <si>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</si>
  <si>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</si>
  <si>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</si>
  <si>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</si>
  <si>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</si>
  <si>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</si>
  <si>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</si>
  <si>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</si>
  <si>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</si>
  <si>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</si>
  <si>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</si>
  <si>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</si>
  <si>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</si>
  <si>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</si>
  <si>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</si>
  <si>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</si>
  <si>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</si>
  <si>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</si>
  <si>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</si>
  <si>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</si>
  <si>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</si>
  <si>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</si>
  <si>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</si>
  <si>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</si>
  <si>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</si>
  <si>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</si>
  <si>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</si>
  <si>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</si>
  <si>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</si>
  <si>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</si>
  <si>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</si>
  <si>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</si>
  <si>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</si>
  <si>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</si>
  <si>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</si>
  <si>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</si>
  <si>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</si>
  <si>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</si>
  <si>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</si>
  <si>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</si>
  <si>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</si>
  <si>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</si>
  <si>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</si>
  <si>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</si>
  <si>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</si>
  <si>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</si>
  <si>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</si>
  <si>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</si>
  <si>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</si>
  <si>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</si>
  <si>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</si>
  <si>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</si>
  <si>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</si>
  <si>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</si>
  <si>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</si>
  <si>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</si>
  <si>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</si>
  <si>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</si>
  <si>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</si>
  <si>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</si>
  <si>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</si>
  <si>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</si>
  <si>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</si>
  <si>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</si>
  <si>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</si>
  <si>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</si>
  <si>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</si>
  <si>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</si>
  <si>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</si>
  <si>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</si>
  <si>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</si>
  <si>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</si>
  <si>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</si>
  <si>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</si>
  <si>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</si>
  <si>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</si>
  <si>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</si>
  <si>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</si>
  <si>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</si>
  <si>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</si>
  <si>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</si>
  <si>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</si>
  <si>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</si>
  <si>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</si>
  <si>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</si>
  <si>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</si>
  <si>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</si>
  <si>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</si>
  <si>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</si>
  <si>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</si>
  <si>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</si>
  <si>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</si>
  <si>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</si>
  <si>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</si>
  <si>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</si>
  <si>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</si>
  <si>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</si>
  <si>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</si>
  <si>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</si>
  <si>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</si>
  <si>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</si>
  <si>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</si>
  <si>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</si>
  <si>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</si>
  <si>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</si>
  <si>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</si>
  <si>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</si>
  <si>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</si>
  <si>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</si>
  <si>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</si>
  <si>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</si>
  <si>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</si>
  <si>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</si>
  <si>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</si>
  <si>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</si>
  <si>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</si>
  <si>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</si>
  <si>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</si>
  <si>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</si>
  <si>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</si>
  <si>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</si>
  <si>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</si>
  <si>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</si>
  <si>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</si>
  <si>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</si>
  <si>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</si>
  <si>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</si>
  <si>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</si>
  <si>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</si>
  <si>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</si>
  <si>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</si>
  <si>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</si>
  <si>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</si>
  <si>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</si>
  <si>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</si>
  <si>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</si>
  <si>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</si>
  <si>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</si>
  <si>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</si>
  <si>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</si>
  <si>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</si>
  <si>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</si>
  <si>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</si>
  <si>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</si>
  <si>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</si>
  <si>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</si>
  <si>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</si>
  <si>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</si>
  <si>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</si>
  <si>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</si>
  <si>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</si>
  <si>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</si>
  <si>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</si>
  <si>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</si>
  <si>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</si>
  <si>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</si>
  <si>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</si>
  <si>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</si>
  <si>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</si>
  <si>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</si>
  <si>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</si>
  <si>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</si>
  <si>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</si>
  <si>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</si>
  <si>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</si>
  <si>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</si>
  <si>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</si>
  <si>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</si>
  <si>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</si>
  <si>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</si>
  <si>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</si>
  <si>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</si>
  <si>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</si>
  <si>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</si>
  <si>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</si>
  <si>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</si>
  <si>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</si>
  <si>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</si>
  <si>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</si>
  <si>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</si>
  <si>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</si>
  <si>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</si>
  <si>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</si>
  <si>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</si>
  <si>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</si>
  <si>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</si>
  <si>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</si>
  <si>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</si>
  <si>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NOMBRE: </t>
  </si>
  <si>
    <t>CUENTA DE CORREO INSTITUCIONAL:</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</si>
  <si>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</si>
  <si>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</si>
  <si>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</si>
  <si>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</si>
  <si>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</si>
  <si>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</si>
  <si>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</si>
  <si>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</si>
  <si>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</si>
  <si>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</si>
  <si>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</si>
  <si>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</si>
  <si>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</si>
  <si>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</si>
  <si>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</si>
  <si>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</si>
  <si>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</si>
  <si>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</si>
  <si>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</si>
  <si>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</si>
  <si>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</si>
  <si>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</si>
  <si>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</si>
  <si>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</si>
  <si>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</si>
  <si>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</si>
  <si>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</si>
  <si>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</si>
  <si>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</si>
  <si>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</si>
  <si>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</si>
  <si>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</si>
  <si>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</si>
  <si>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</si>
  <si>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</si>
  <si>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</si>
  <si>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</si>
  <si>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</si>
  <si>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</si>
  <si>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</si>
  <si>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</si>
  <si>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</si>
  <si>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</si>
  <si>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</si>
  <si>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</si>
  <si>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</si>
  <si>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</si>
  <si>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</si>
  <si>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</si>
  <si>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</si>
  <si>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</si>
  <si>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</si>
  <si>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</si>
  <si>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</si>
  <si>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</si>
  <si>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</si>
  <si>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</si>
  <si>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</si>
  <si>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</si>
  <si>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</si>
  <si>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</si>
  <si>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</si>
  <si>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</si>
  <si>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</si>
  <si>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</si>
  <si>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</si>
  <si>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</si>
  <si>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</si>
  <si>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</si>
  <si>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</si>
  <si>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</si>
  <si>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</si>
  <si>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</si>
  <si>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</si>
  <si>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</si>
  <si>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</si>
  <si>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</si>
  <si>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</si>
  <si>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</si>
  <si>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</si>
  <si>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</si>
  <si>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</si>
  <si>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</si>
  <si>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</si>
  <si>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</si>
  <si>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</si>
  <si>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</si>
  <si>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</si>
  <si>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</si>
  <si>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</si>
  <si>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</si>
  <si>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</si>
  <si>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</si>
  <si>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</si>
  <si>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</si>
  <si>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</si>
  <si>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</si>
  <si>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</si>
  <si>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</si>
  <si>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</si>
  <si>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</si>
  <si>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</si>
  <si>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</si>
  <si>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</si>
  <si>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</si>
  <si>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</si>
  <si>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</si>
  <si>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</si>
  <si>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</si>
  <si>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</si>
  <si>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</si>
  <si>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</si>
  <si>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</si>
  <si>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</si>
  <si>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</si>
  <si>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</si>
  <si>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CARGO: AUXILIAR DE SERVICIOS</t>
  </si>
  <si>
    <t>TELÉFONO DE CONTACTO:5554831500</t>
  </si>
  <si>
    <t>EXTENSIÓN:2243</t>
  </si>
  <si>
    <t xml:space="preserve">                                                                       LILLY ALICIA ARGUETA GALAN</t>
  </si>
  <si>
    <t xml:space="preserve">                                                                                   JORGE ROMERO MARINERO</t>
  </si>
  <si>
    <t>CARGO: COORDINADOR DE LA OFICINA DE TRANSPARENCIA ACCESO A LA INFORMACIÓN, DATOS PERSONALES Y ARCHIVO</t>
  </si>
  <si>
    <t>CUENTA DE CORREO INSTITUCIONAL: oip.tlalpan@gmail.com</t>
  </si>
  <si>
    <t>oficina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</si>
</sst>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b/>
      <sz val="11"/>
      <color theme="1"/>
      <name val="Source Sans Pro"/>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FFFF00"/>
        <bgColor indexed="64"/>
      </patternFill>
    </fill>
    <fill>
      <patternFill patternType="solid">
        <fgColor rgb="FFFF99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9">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30" fillId="4" borderId="2" xfId="0" applyFont="1" applyFill="1" applyBorder="1" applyProtection="1">
      <protection hidden="1"/>
    </xf>
    <xf numFmtId="0" fontId="30" fillId="4" borderId="2" xfId="0" applyFont="1" applyFill="1" applyBorder="1" applyAlignment="1" applyProtection="1">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2" fontId="23" fillId="9" borderId="1" xfId="1" applyNumberFormat="1" applyFont="1" applyFill="1" applyBorder="1" applyAlignment="1" applyProtection="1">
      <alignment horizontal="center" vertical="center" wrapText="1"/>
      <protection locked="0"/>
    </xf>
    <xf numFmtId="0" fontId="29" fillId="10" borderId="1" xfId="1" applyFont="1" applyFill="1" applyBorder="1" applyAlignment="1" applyProtection="1">
      <alignment horizontal="center" vertical="center" wrapText="1"/>
      <protection hidden="1"/>
    </xf>
    <xf numFmtId="0" fontId="28" fillId="10" borderId="1" xfId="1" applyFont="1" applyFill="1" applyBorder="1" applyAlignment="1" applyProtection="1">
      <alignment horizontal="center" vertical="center" wrapText="1"/>
      <protection hidden="1"/>
    </xf>
    <xf numFmtId="0" fontId="28" fillId="10" borderId="1" xfId="1" applyFont="1" applyFill="1" applyBorder="1" applyAlignment="1" applyProtection="1">
      <alignment horizontal="justify" vertical="center" wrapText="1"/>
      <protection hidden="1"/>
    </xf>
    <xf numFmtId="0" fontId="28" fillId="10" borderId="4" xfId="1" applyFont="1" applyFill="1" applyBorder="1" applyAlignment="1" applyProtection="1">
      <alignment horizontal="justify" vertical="center" wrapText="1"/>
      <protection hidden="1"/>
    </xf>
    <xf numFmtId="0" fontId="28" fillId="10" borderId="6" xfId="1" applyFont="1" applyFill="1" applyBorder="1" applyAlignment="1" applyProtection="1">
      <alignment horizontal="justify" vertical="center" wrapText="1"/>
      <protection hidden="1"/>
    </xf>
    <xf numFmtId="0" fontId="28" fillId="10" borderId="5" xfId="1" applyFont="1" applyFill="1" applyBorder="1" applyAlignment="1" applyProtection="1">
      <alignment horizontal="justify" vertical="center" wrapText="1"/>
      <protection hidden="1"/>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FF99FF"/>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2" totalsRowShown="0" headerRowDxfId="12" headerRowBorderDxfId="11" tableBorderDxfId="10" totalsRowBorderDxfId="9">
  <autoFilter ref="A1:C112"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6"/>
  <sheetViews>
    <sheetView showGridLines="0" tabSelected="1" topLeftCell="P23" zoomScale="70" zoomScaleNormal="70" zoomScaleSheetLayoutView="33" zoomScalePageLayoutView="25" workbookViewId="0">
      <selection activeCell="W26" sqref="W26"/>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4" t="s">
        <v>16545</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G5"/>
      <c r="AH5"/>
    </row>
    <row r="6" spans="1:34" s="41" customFormat="1" ht="33" customHeight="1">
      <c r="A6" s="63"/>
      <c r="B6" s="62"/>
      <c r="C6" s="117" t="s">
        <v>15423</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G6"/>
      <c r="AH6"/>
    </row>
    <row r="7" spans="1:34" ht="40.5" customHeight="1">
      <c r="C7" s="115" t="s">
        <v>15424</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9" t="s">
        <v>224</v>
      </c>
      <c r="D9" s="110"/>
      <c r="E9" s="110"/>
      <c r="F9" s="110"/>
      <c r="G9" s="110"/>
      <c r="H9" s="111"/>
      <c r="I9" s="113" t="str">
        <f>IFERROR(VLOOKUP('IR PP'!V9,Cat_URG!B1:C112,2,FALSE)," ")</f>
        <v>ALCALDÍA TLALPAN</v>
      </c>
      <c r="J9" s="110"/>
      <c r="K9" s="110"/>
      <c r="L9" s="110"/>
      <c r="M9" s="110"/>
      <c r="N9" s="110"/>
      <c r="O9" s="110"/>
      <c r="P9" s="110"/>
      <c r="Q9" s="110"/>
      <c r="R9" s="110"/>
      <c r="S9" s="110"/>
      <c r="T9" s="112" t="s">
        <v>15421</v>
      </c>
      <c r="U9" s="112"/>
      <c r="V9" s="118" t="s">
        <v>5051</v>
      </c>
      <c r="W9" s="118"/>
      <c r="X9" s="118"/>
      <c r="Y9" s="112" t="s">
        <v>15422</v>
      </c>
      <c r="Z9" s="112"/>
      <c r="AA9" s="112"/>
      <c r="AB9" s="109"/>
      <c r="AC9" s="110"/>
      <c r="AD9" s="110"/>
      <c r="AE9" s="111"/>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5" t="s">
        <v>223</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row>
    <row r="12" spans="1:34" ht="68.25" customHeight="1">
      <c r="B12" s="62" t="s">
        <v>15437</v>
      </c>
      <c r="C12" s="88" t="s">
        <v>16467</v>
      </c>
      <c r="D12" s="88" t="s">
        <v>16472</v>
      </c>
      <c r="E12" s="88" t="s">
        <v>16473</v>
      </c>
      <c r="F12" s="88" t="s">
        <v>16475</v>
      </c>
      <c r="G12" s="88" t="s">
        <v>16538</v>
      </c>
      <c r="H12" s="88" t="s">
        <v>15425</v>
      </c>
      <c r="I12" s="101" t="s">
        <v>15426</v>
      </c>
      <c r="J12" s="101"/>
      <c r="K12" s="101"/>
      <c r="L12" s="88" t="s">
        <v>16543</v>
      </c>
      <c r="M12" s="101" t="s">
        <v>16544</v>
      </c>
      <c r="N12" s="101"/>
      <c r="O12" s="101"/>
      <c r="P12" s="101" t="s">
        <v>15432</v>
      </c>
      <c r="Q12" s="101"/>
      <c r="R12" s="101"/>
      <c r="S12" s="119" t="s">
        <v>16537</v>
      </c>
      <c r="T12" s="120"/>
      <c r="U12" s="121"/>
      <c r="V12" s="89" t="s">
        <v>15431</v>
      </c>
      <c r="W12" s="88" t="s">
        <v>15433</v>
      </c>
      <c r="X12" s="88" t="s">
        <v>15434</v>
      </c>
      <c r="Y12" s="88" t="s">
        <v>15435</v>
      </c>
      <c r="Z12" s="88" t="s">
        <v>15436</v>
      </c>
      <c r="AA12" s="88" t="s">
        <v>16540</v>
      </c>
      <c r="AB12" s="88" t="s">
        <v>16546</v>
      </c>
      <c r="AC12" s="88" t="s">
        <v>16547</v>
      </c>
      <c r="AD12" s="88" t="s">
        <v>16548</v>
      </c>
      <c r="AE12" s="88" t="s">
        <v>16541</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1" t="str">
        <f>IFERROR(VLOOKUP(V$9&amp;A13,Concentrado_PB!A$3:I$1039,8,0),"")</f>
        <v>E118</v>
      </c>
      <c r="I13" s="100" t="str">
        <f>IFERROR(VLOOKUP(V$9&amp;A13,Concentrado_PB!A$3:I$1039,9,0)," ")</f>
        <v>E118_ACCIONES POLICIALES Y PREVENCIÓN DEL DELITO</v>
      </c>
      <c r="J13" s="100"/>
      <c r="K13" s="100"/>
      <c r="L13" s="91">
        <f>IFERROR(VLOOKUP(B13,Concentrado_PB!K2:AP1039,24,0)," ")</f>
        <v>1</v>
      </c>
      <c r="M13" s="100" t="str">
        <f>IFERROR(VLOOKUP(B13,Concentrado_PB!K$2:AP$1039,25,0)," ")</f>
        <v>IMPLEMENTAR ACCIONES QUE PERMITAN DISEÑAR UNA ESTRATEGIA INTEGRAL, QUE REDUZCAN LOS INDICES DE INSEGURIDAD EN LA DEMARCACION 3</v>
      </c>
      <c r="N13" s="100"/>
      <c r="O13" s="100"/>
      <c r="P13" s="100" t="str">
        <f>IFERROR(VLOOKUP(B13,Concentrado_PB!K$2:AP$1039,26,0)," ")</f>
        <v xml:space="preserve">NUMERO DE HECHOS VIOLENTOS OCURRIDOS EN LA ALCALDIA DURANTE EL PERIODO DE 2020 / NUMERO DE HECHOS VIOLENTOS OCURRIDOS EN LA ALCALDIA DURANTE EL PERIODO DE 2021 </v>
      </c>
      <c r="Q13" s="100"/>
      <c r="R13" s="100"/>
      <c r="S13" s="102" t="str">
        <f>IFERROR(VLOOKUP(B13,Concentrado_PB!K$2:AP$1039,28,0)," ")</f>
        <v>INFORMACION RESERVADA EMITIDA POR LA FISCALIA GENERAL DE LA REPUBLICA. DIRECCION DE SEGURIDAD PUBLICA DEL ALCALDIA, UBICADA EN PLAZA DE LA CONSTITUCION NO. 1 COLONIA TLALPAN CENTRO</v>
      </c>
      <c r="T13" s="103"/>
      <c r="U13" s="104"/>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1" t="str">
        <f>IFERROR(VLOOKUP(V$9&amp;A14,Concentrado_PB!A$3:I$1038,8,0),"")</f>
        <v>E122</v>
      </c>
      <c r="I14" s="100" t="str">
        <f>IFERROR(VLOOKUP(V$9&amp;A14,Concentrado_PB!A$3:I$1038,9,0)," ")</f>
        <v>E122_REFORESTACIÓN EN SUELO DE CONSERVACIÓN</v>
      </c>
      <c r="J14" s="100"/>
      <c r="K14" s="100"/>
      <c r="L14" s="91">
        <f>IFERROR(VLOOKUP(B14,Concentrado_PB!K3:AP1039,24,0)," ")</f>
        <v>1</v>
      </c>
      <c r="M14" s="100" t="str">
        <f>IFERROR(VLOOKUP(B14,Concentrado_PB!K$2:AP$1038,25,0)," ")</f>
        <v xml:space="preserve">CONTRIBUIR AL MEJORAMIENTO DEL MEDIO AMBIENTE, MEDIANTE ACCIONES Y PROYECTOS QUE PRESERVEN LOS SERVICIOS AMBIENTALES DE LOS BOSQUES, AREAS NATURALES PROTEGIDAS Y SUELO DE CONSERVACION </v>
      </c>
      <c r="N14" s="100"/>
      <c r="O14" s="100"/>
      <c r="P14" s="100" t="str">
        <f>IFERROR(VLOOKUP(B14,Concentrado_PB!K$2:AP$1038,26,0)," ")</f>
        <v>INDICE DE MEJORA EN LOS SERVICIOS AMBIENTALES</v>
      </c>
      <c r="Q14" s="100"/>
      <c r="R14" s="100"/>
      <c r="S14" s="102" t="str">
        <f>IFERROR(VLOOKUP(B14,Concentrado_PB!K$2:AP$1038,28,0)," ")</f>
        <v xml:space="preserve"> A TRAVES DE ENCUESTAS</v>
      </c>
      <c r="T14" s="103"/>
      <c r="U14" s="104"/>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1" t="str">
        <f>IFERROR(VLOOKUP(V$9&amp;A15,Concentrado_PB!A$3:I$1038,8,0),"")</f>
        <v>E123</v>
      </c>
      <c r="I15" s="100" t="str">
        <f>IFERROR(VLOOKUP(V$9&amp;A15,Concentrado_PB!A$3:I$1038,9,0)," ")</f>
        <v>E123_MANEJO INTEGRAL DE RESIDUOS SÓLIDOS URBANOS</v>
      </c>
      <c r="J15" s="100"/>
      <c r="K15" s="100"/>
      <c r="L15" s="91">
        <f>IFERROR(VLOOKUP(B15,Concentrado_PB!K4:AP1040,24,0)," ")</f>
        <v>1</v>
      </c>
      <c r="M15" s="100" t="str">
        <f>IFERROR(VLOOKUP(B15,Concentrado_PB!K$2:AP$1038,25,0)," ")</f>
        <v>RECOLECCION, TRATAMIENTO Y DISPOSICION FINAL DE DESECHOS SOLIDOS Y PELIGROSOS, DE 410,000 TONELADAS</v>
      </c>
      <c r="N15" s="100"/>
      <c r="O15" s="100"/>
      <c r="P15" s="100" t="str">
        <f>IFERROR(VLOOKUP(B15,Concentrado_PB!K$2:AP$1038,26,0)," ")</f>
        <v>NO. DE TONELADAS RECOLECTADAS / NO. DE TONELADAS PROGRAMADAS X 100</v>
      </c>
      <c r="Q15" s="100"/>
      <c r="R15" s="100"/>
      <c r="S15" s="102" t="str">
        <f>IFERROR(VLOOKUP(B15,Concentrado_PB!K$2:AP$1038,28,0)," ")</f>
        <v>REPORTES MENSUALES Y TRIMESTRALES, DEMANDA CIUDADANA.</v>
      </c>
      <c r="T15" s="103"/>
      <c r="U15" s="104"/>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1" t="str">
        <f>IFERROR(VLOOKUP(V$9&amp;A16,Concentrado_PB!A$3:I$1038,8,0),"")</f>
        <v>E124</v>
      </c>
      <c r="I16" s="100" t="str">
        <f>IFERROR(VLOOKUP(V$9&amp;A16,Concentrado_PB!A$3:I$1038,9,0)," ")</f>
        <v>E124_PROGRAMA INTEGRAL DE MOVILIDAD INTELIGENTE</v>
      </c>
      <c r="J16" s="100"/>
      <c r="K16" s="100"/>
      <c r="L16" s="91">
        <f>IFERROR(VLOOKUP(B16,Concentrado_PB!K5:AP1041,24,0)," ")</f>
        <v>1</v>
      </c>
      <c r="M16" s="100" t="str">
        <f>IFERROR(VLOOKUP(B16,Concentrado_PB!K$2:AP$1038,25,0)," ")</f>
        <v xml:space="preserve">MEJORAR LA MOVILIDAD DE LA POBLACION A TRAVES DE ACCIONES DE CONSERVACION, MANTENIMIENTO Y REHABILITACION </v>
      </c>
      <c r="N16" s="100"/>
      <c r="O16" s="100"/>
      <c r="P16" s="100" t="str">
        <f>IFERROR(VLOOKUP(B16,Concentrado_PB!K$2:AP$1038,26,0)," ")</f>
        <v xml:space="preserve"> NUMERO DE PERSONAS BENEFICIADAS /  NUMERO DE POBLACION TOTAL 677,000*100</v>
      </c>
      <c r="Q16" s="100"/>
      <c r="R16" s="100"/>
      <c r="S16" s="102"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3"/>
      <c r="U16" s="104"/>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94"/>
      <c r="AB16" s="95"/>
      <c r="AC16" s="96"/>
      <c r="AD16" s="87" t="str">
        <f t="shared" si="1"/>
        <v xml:space="preserve"> </v>
      </c>
      <c r="AE16" s="97"/>
    </row>
    <row r="17" spans="1:31" ht="129.94999999999999"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0" t="str">
        <f>IFERROR(VLOOKUP(V$9&amp;A17,Concentrado_PB!A$3:I$1038,9,0)," ")</f>
        <v>E134_ATENCIÓN INTEGRAL PARA EL DESARROLLO INFANTIL</v>
      </c>
      <c r="J17" s="100"/>
      <c r="K17" s="100"/>
      <c r="L17" s="91">
        <f>IFERROR(VLOOKUP(B17,Concentrado_PB!K6:AP1042,24,0)," ")</f>
        <v>450</v>
      </c>
      <c r="M17" s="100" t="str">
        <f>IFERROR(VLOOKUP(B17,Concentrado_PB!K$2:AP$1038,25,0)," ")</f>
        <v>PROVEER A LOS 5 CENTROS DE DESARROLLO INFANTIL DE LA ALCALDIA DE INSUMOS, MATERIALES Y SERVICIOS NECESARIOS PARA SU CORRECTO FUNCIONAMIENTO, A FIN DE ATENDER A UNA POBLACION QUE VA HASTA LOS 450 INFANTES</v>
      </c>
      <c r="N17" s="100"/>
      <c r="O17" s="100"/>
      <c r="P17" s="100" t="str">
        <f>IFERROR(VLOOKUP(B17,Concentrado_PB!K$2:AP$1038,26,0)," ")</f>
        <v>NUMERO DE INFANTES ATENDIDOS EN EL EJERCICIO DE EJECUCION
LA ∑ DE LAS MATRICULAS REGISTRADAS EN CADA CENDI DE LA ALCALDIA</v>
      </c>
      <c r="Q17" s="100"/>
      <c r="R17" s="100"/>
      <c r="S17" s="102" t="str">
        <f>IFERROR(VLOOKUP(B17,Concentrado_PB!K$2:AP$1038,28,0)," ")</f>
        <v>MATRICULA REGISTRADA MEDIANTE INSCRIPCIONES EN LOS 5 CENTROS DE DESARROLLO INFANTIL(CENDIS) DE LA ALCALDIA</v>
      </c>
      <c r="T17" s="103"/>
      <c r="U17" s="104"/>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0" t="str">
        <f>IFERROR(VLOOKUP(V$9&amp;A18,Concentrado_PB!A$3:I$1038,9,0)," ")</f>
        <v>F032_PROMOCIÓN DE LA CULTURA FÍSICA Y DEPORTIVA</v>
      </c>
      <c r="J18" s="100"/>
      <c r="K18" s="100"/>
      <c r="L18" s="91">
        <f>IFERROR(VLOOKUP(B18,Concentrado_PB!K7:AP1043,24,0)," ")</f>
        <v>1</v>
      </c>
      <c r="M18" s="100"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0"/>
      <c r="O18" s="100"/>
      <c r="P18" s="100" t="str">
        <f>IFERROR(VLOOKUP(B18,Concentrado_PB!K$2:AP$1038,26,0)," ")</f>
        <v>ATENCION AL 15% DE LOS HABITANTES DEL ALCALDIA</v>
      </c>
      <c r="Q18" s="100"/>
      <c r="R18" s="100"/>
      <c r="S18" s="102"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3"/>
      <c r="U18" s="104"/>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0" t="str">
        <f>IFERROR(VLOOKUP(V$9&amp;A19,Concentrado_PB!A$3:I$1038,9,0)," ")</f>
        <v>K014_INFRAESTRUCTURA DE AGUA POTABLE, ALCANTARILLADO Y SANEAMIENTO</v>
      </c>
      <c r="J19" s="100"/>
      <c r="K19" s="100"/>
      <c r="L19" s="91">
        <f>IFERROR(VLOOKUP(B19,Concentrado_PB!K8:AP1044,24,0)," ")</f>
        <v>1</v>
      </c>
      <c r="M19" s="100" t="str">
        <f>IFERROR(VLOOKUP(B19,Concentrado_PB!K$2:AP$1038,25,0)," ")</f>
        <v xml:space="preserve">MEJORAR INFRAESTRUCTURA DE AGUA POTABLE Y ALCANTARILLADO A TRAVES DEL  SUMINISTRO DE AGUA POTABLE EN PIPAS,  REHABILITACION DE LAS REDES DE DRENAJE, DE AGUA POTABLE Y DESAZOLVE  </v>
      </c>
      <c r="N19" s="100"/>
      <c r="O19" s="100"/>
      <c r="P19" s="100" t="str">
        <f>IFERROR(VLOOKUP(B19,Concentrado_PB!K$2:AP$1038,26,0)," ")</f>
        <v>NUMERO DE PERSONAS BENEFICIADAS/NUMERO DE LA POBLACION TOTAL DE 677,000*100</v>
      </c>
      <c r="Q19" s="100"/>
      <c r="R19" s="100"/>
      <c r="S19" s="102"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3"/>
      <c r="U19" s="104"/>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0" t="str">
        <f>IFERROR(VLOOKUP(V$9&amp;A20,Concentrado_PB!A$3:I$1038,9,0)," ")</f>
        <v>K015_CONSTRUCCIÓN DE INFRAESTRUCTURA PÚBLICA</v>
      </c>
      <c r="J20" s="100"/>
      <c r="K20" s="100"/>
      <c r="L20" s="91">
        <f>IFERROR(VLOOKUP(B20,Concentrado_PB!K9:AP1045,24,0)," ")</f>
        <v>1</v>
      </c>
      <c r="M20" s="100" t="str">
        <f>IFERROR(VLOOKUP(B20,Concentrado_PB!K$2:AP$1038,25,0)," ")</f>
        <v>MEJORAR LAS CONDICIONES DE LA POBLACION CON OBRAS DE INFRAESTRUCTURA DEPORTIVA, EDUCATIVA,  SOCIAL, CULTURAL, COMERCIAL ETC.</v>
      </c>
      <c r="N20" s="100"/>
      <c r="O20" s="100"/>
      <c r="P20" s="100" t="str">
        <f>IFERROR(VLOOKUP(B20,Concentrado_PB!K$2:AP$1038,26,0)," ")</f>
        <v>NUMERO DE PERSONAS BENEFICIADAS /  NUMERO DE POBLACION TOTAL 677,000*100</v>
      </c>
      <c r="Q20" s="100"/>
      <c r="R20" s="100"/>
      <c r="S20" s="102"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3"/>
      <c r="U20" s="104"/>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0" t="str">
        <f>IFERROR(VLOOKUP(V$9&amp;A21,Concentrado_PB!A$3:I$1038,9,0)," ")</f>
        <v>K016_REHABILITACIÓN Y MANTENIMIENTO DE INFRAESTRUCTURA PÚBLICA</v>
      </c>
      <c r="J21" s="100"/>
      <c r="K21" s="100"/>
      <c r="L21" s="91">
        <f>IFERROR(VLOOKUP(B21,Concentrado_PB!K10:AP1046,24,0)," ")</f>
        <v>1</v>
      </c>
      <c r="M21" s="100" t="str">
        <f>IFERROR(VLOOKUP(B21,Concentrado_PB!K$2:AP$1038,25,0)," ")</f>
        <v>MEJORAR LAS CONDICIONES DE LA POBLACION CON OBRAS DE REHABILITACION Y MANTENIMIENTO PARA LA INFRAESTRUCTURA  DEPORTIVA, EDUCATIVA,  SOCIAL, CULTURAL, COMERCIAL, MEJORA LAS CONDICIONES DE LA POBLACION EN GENERAL. 105</v>
      </c>
      <c r="N21" s="100"/>
      <c r="O21" s="100"/>
      <c r="P21" s="100" t="str">
        <f>IFERROR(VLOOKUP(B21,Concentrado_PB!K$2:AP$1038,26,0)," ")</f>
        <v>NUMERO DE PERSONAS BENEFICIADAS /  NUMERO DE POBLACION TOTAL 677,000*100</v>
      </c>
      <c r="Q21" s="100"/>
      <c r="R21" s="100"/>
      <c r="S21" s="102"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3"/>
      <c r="U21" s="104"/>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ht="129.94999999999999" customHeight="1">
      <c r="A22" s="64">
        <v>10</v>
      </c>
      <c r="B22" s="65" t="str">
        <f t="shared" si="0"/>
        <v>02CD14M001</v>
      </c>
      <c r="C22" s="91">
        <f>IFERROR(VLOOKUP(B22,Concentrado_PB!K$3:AP$1038,2,0)," ")</f>
        <v>2</v>
      </c>
      <c r="D22" s="91" t="str">
        <f>IFERROR(VLOOKUP(B22,Concentrado_PB!K$3:AP$1038,4,0)," ")</f>
        <v>2</v>
      </c>
      <c r="E22" s="91" t="str">
        <f>IFERROR(VLOOKUP(B22,Concentrado_PB!K$3:AP$1038,6,0)," ")</f>
        <v>1</v>
      </c>
      <c r="F22" s="92" t="str">
        <f>IFERROR(VLOOKUP(V$9&amp;A22,Concentrado_PB!A11:BX1047,27,0)," ")</f>
        <v>1.2.2</v>
      </c>
      <c r="G22" s="93" t="str">
        <f>IFERROR(VLOOKUP(V$9&amp;A22,Concentrado_PB!A11:BX1047,20,0)," ")</f>
        <v xml:space="preserve">10. Reducción de las desigualdades </v>
      </c>
      <c r="H22" s="91" t="str">
        <f>IFERROR(VLOOKUP(V$9&amp;A22,Concentrado_PB!A$3:I$1038,8,0),"")</f>
        <v>M001</v>
      </c>
      <c r="I22" s="100" t="str">
        <f>IFERROR(VLOOKUP(V$9&amp;A22,Concentrado_PB!A$3:I$1038,9,0)," ")</f>
        <v>M001_ACTIVIDADES DE APOYO ADMINISTRATIVO</v>
      </c>
      <c r="J22" s="100"/>
      <c r="K22" s="100"/>
      <c r="L22" s="91">
        <f>IFERROR(VLOOKUP(B22,Concentrado_PB!K11:AP1047,24,0)," ")</f>
        <v>1</v>
      </c>
      <c r="M22" s="100" t="str">
        <f>IFERROR(VLOOKUP(B22,Concentrado_PB!K$2:AP$1038,25,0)," ")</f>
        <v xml:space="preserve">ATENDER LAS NECESIDADES EN MATERIA DE SERVICIOS ADMINISTRATIVOS QUE REQUIERE LA ESTRUCTURA OPERATIVA DE LA DEMARCACION TERRITORIAL. </v>
      </c>
      <c r="N22" s="100"/>
      <c r="O22" s="100"/>
      <c r="P22" s="100" t="str">
        <f>IFERROR(VLOOKUP(B22,Concentrado_PB!K$2:AP$1038,26,0)," ")</f>
        <v>TOTAL DE SOLICITUDES DE SERVICIOS ATENDIDAS/ TOTAL DE SERVICIOS POGRAMADOS *100</v>
      </c>
      <c r="Q22" s="100"/>
      <c r="R22" s="100"/>
      <c r="S22" s="102" t="str">
        <f>IFERROR(VLOOKUP(B22,Concentrado_PB!K$2:AP$1038,28,0)," ")</f>
        <v>INFORME DE AVANCE TRIMESTRAL. CONTROLES INTERNOS DE LAS AREAS QUE INTEGRAN A LA DIRECCION GENERAL DE ADMINISTRACION</v>
      </c>
      <c r="T22" s="103"/>
      <c r="U22" s="104"/>
      <c r="V22" s="91" t="str">
        <f>IFERROR(VLOOKUP(B22,Concentrado_PB!K$2:AP$1038,27,0)," ")</f>
        <v>SERVICIO</v>
      </c>
      <c r="W22" s="91">
        <f>IFERROR(VLOOKUP(B22,Concentrado_PB!K$2:AP$1038,29,0)," ")</f>
        <v>1</v>
      </c>
      <c r="X22" s="91">
        <f>IFERROR(VLOOKUP(B22,Concentrado_PB!K$2:AP$1038,30,0)," ")</f>
        <v>1</v>
      </c>
      <c r="Y22" s="91">
        <f>IFERROR(VLOOKUP(B22,Concentrado_PB!K$2:AP$1038,31,0)," ")</f>
        <v>1</v>
      </c>
      <c r="Z22" s="91">
        <f>IFERROR(VLOOKUP(B22,Concentrado_PB!K$2:AP$1038,32,0)," ")</f>
        <v>1</v>
      </c>
      <c r="AA22" s="94"/>
      <c r="AB22" s="95"/>
      <c r="AC22" s="96"/>
      <c r="AD22" s="87" t="str">
        <f t="shared" si="1"/>
        <v xml:space="preserve"> </v>
      </c>
      <c r="AE22" s="97"/>
    </row>
    <row r="23" spans="1:31" ht="129.94999999999999"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0" t="str">
        <f>IFERROR(VLOOKUP(V$9&amp;A23,Concentrado_PB!A$3:I$1038,9,0)," ")</f>
        <v>N001_CUMPLIMIENTO DE LOS PROGRAMAS DE PROTECCIÓN CIVIL</v>
      </c>
      <c r="J23" s="100"/>
      <c r="K23" s="100"/>
      <c r="L23" s="91">
        <f>IFERROR(VLOOKUP(B23,Concentrado_PB!K12:AP1048,24,0)," ")</f>
        <v>4</v>
      </c>
      <c r="M23" s="100"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0"/>
      <c r="O23" s="100"/>
      <c r="P23" s="100" t="str">
        <f>IFERROR(VLOOKUP(B23,Concentrado_PB!K$2:AP$1038,26,0)," ")</f>
        <v xml:space="preserve">ACCIONES IMPLEMENTADAS PARA LA PREVENCION, DISMINUCION Y MITIGACION DE RIESGOS/ACCIONES IMPLEMENTADAS PARA LA PREVENCION, DISMINUCION Y MITIGACION DE RIESGOS PROGRAMADAS                                                                    </v>
      </c>
      <c r="Q23" s="100"/>
      <c r="R23" s="100"/>
      <c r="S23" s="102" t="str">
        <f>IFERROR(VLOOKUP(B23,Concentrado_PB!K$2:AP$1038,28,0)," ")</f>
        <v>INFORME AL CONSEJO DE PROTECCION CIVIL</v>
      </c>
      <c r="T23" s="103"/>
      <c r="U23" s="104"/>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123" t="str">
        <f>IFERROR(VLOOKUP(V$9&amp;A24,Concentrado_PB!A13:BX1049,20,0)," ")</f>
        <v>16. Paz, justicia e instituciones sólidas</v>
      </c>
      <c r="H24" s="124" t="str">
        <f>IFERROR(VLOOKUP(V$9&amp;A24,Concentrado_PB!A$3:I$1038,8,0),"")</f>
        <v>O001</v>
      </c>
      <c r="I24" s="125" t="str">
        <f>IFERROR(VLOOKUP(V$9&amp;A24,Concentrado_PB!A$3:I$1038,9,0)," ")</f>
        <v>O001_ACTIVIDADES DE APOYO A LA FUNCIÓN PÚBLICA Y BUEN GOBIERNO</v>
      </c>
      <c r="J24" s="125"/>
      <c r="K24" s="125"/>
      <c r="L24" s="124">
        <f>IFERROR(VLOOKUP(B24,Concentrado_PB!K13:AP1049,24,0)," ")</f>
        <v>1</v>
      </c>
      <c r="M24" s="125" t="str">
        <f>IFERROR(VLOOKUP(B24,Concentrado_PB!K$2:AP$1038,25,0)," ")</f>
        <v>MIDE LAS SOLICTUDES DE INFORMACION RECIBIDAS Y ATENDIDAS  EN LOS PLAZOS ESTABLECIDOS POR EL ORGANO GARANTE</v>
      </c>
      <c r="N24" s="125"/>
      <c r="O24" s="125"/>
      <c r="P24" s="125" t="str">
        <f>IFERROR(VLOOKUP(B24,Concentrado_PB!K$2:AP$1038,26,0)," ")</f>
        <v>TOTAL DE SOLICITUDES RECIBIDAS/ TOTAL DE SOLICITUDES ATENDIDAS *100</v>
      </c>
      <c r="Q24" s="125"/>
      <c r="R24" s="125"/>
      <c r="S24" s="126" t="str">
        <f>IFERROR(VLOOKUP(B24,Concentrado_PB!K$2:AP$1038,28,0)," ")</f>
        <v>INFORMES DE AUDITORIA. CONTROLES INTERNOS DE LAS AREAS QUE INTEGRAN A LA DIRECCION GENERAL DE ADMINISTRACION Y PORTAL DE TRANSPARENCIA</v>
      </c>
      <c r="T24" s="127"/>
      <c r="U24" s="128"/>
      <c r="V24" s="124" t="str">
        <f>IFERROR(VLOOKUP(B24,Concentrado_PB!K$2:AP$1038,27,0)," ")</f>
        <v>PORCENTAJE</v>
      </c>
      <c r="W24" s="124">
        <f>IFERROR(VLOOKUP(B24,Concentrado_PB!K$2:AP$1038,29,0)," ")</f>
        <v>1</v>
      </c>
      <c r="X24" s="124">
        <f>IFERROR(VLOOKUP(B24,Concentrado_PB!K$2:AP$1038,30,0)," ")</f>
        <v>1</v>
      </c>
      <c r="Y24" s="124">
        <f>IFERROR(VLOOKUP(B24,Concentrado_PB!K$2:AP$1038,31,0)," ")</f>
        <v>1</v>
      </c>
      <c r="Z24" s="124">
        <f>IFERROR(VLOOKUP(B24,Concentrado_PB!K$2:AP$1038,32,0)," ")</f>
        <v>1</v>
      </c>
      <c r="AA24" s="122">
        <v>0.25</v>
      </c>
      <c r="AB24" s="95" t="s">
        <v>16595</v>
      </c>
      <c r="AC24" s="96"/>
      <c r="AD24" s="87" t="str">
        <f t="shared" si="1"/>
        <v xml:space="preserve"> </v>
      </c>
      <c r="AE24" s="97"/>
    </row>
    <row r="25" spans="1:31" ht="129.94999999999999"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0" t="str">
        <f>IFERROR(VLOOKUP(V$9&amp;A25,Concentrado_PB!A$3:I$1038,9,0)," ")</f>
        <v>P001_PROMOCIÓN INTEGRAL PARA EL CUMPLIMIENTO DE LOS DERECHOS HUMANOS DE LAS NIÑAS Y MUJERES</v>
      </c>
      <c r="J25" s="100"/>
      <c r="K25" s="100"/>
      <c r="L25" s="91">
        <f>IFERROR(VLOOKUP(B25,Concentrado_PB!K14:AP1050,24,0)," ")</f>
        <v>8</v>
      </c>
      <c r="M25" s="100"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0"/>
      <c r="O25" s="100"/>
      <c r="P25" s="100" t="str">
        <f>IFERROR(VLOOKUP(B25,Concentrado_PB!K$2:AP$1038,26,0)," ")</f>
        <v>ACCIONES PROGRAMADAS/ACCIONES REALIZADAS*100</v>
      </c>
      <c r="Q25" s="100"/>
      <c r="R25" s="100"/>
      <c r="S25" s="102" t="str">
        <f>IFERROR(VLOOKUP(B25,Concentrado_PB!K$2:AP$1038,28,0)," ")</f>
        <v>INFORMES DE LAS ACCIONES REALIZADAS</v>
      </c>
      <c r="T25" s="103"/>
      <c r="U25" s="104"/>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0" t="str">
        <f>IFERROR(VLOOKUP(V$9&amp;A26,Concentrado_PB!A$3:I$1038,9,0)," ")</f>
        <v>P002_PROMOCIÓN INTEGRAL PARA EL CUMPLIMIENTO DE LOS DERECHOS HUMANOS</v>
      </c>
      <c r="J26" s="100"/>
      <c r="K26" s="100"/>
      <c r="L26" s="91">
        <f>IFERROR(VLOOKUP(B26,Concentrado_PB!K15:AP1051,24,0)," ")</f>
        <v>1100</v>
      </c>
      <c r="M26" s="100"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0"/>
      <c r="O26" s="100"/>
      <c r="P26" s="100" t="str">
        <f>IFERROR(VLOOKUP(B26,Concentrado_PB!K$2:AP$1038,26,0)," ")</f>
        <v>ACCIONES PROGRAMADAS/ACCIONES REALIZADAS*100</v>
      </c>
      <c r="Q26" s="100"/>
      <c r="R26" s="100"/>
      <c r="S26" s="102" t="str">
        <f>IFERROR(VLOOKUP(B26,Concentrado_PB!K$2:AP$1038,28,0)," ")</f>
        <v>INFORMES DE LAS ACCIONES REALIZADAS, CONTENIDOS EN LOS INFORMES TRIMESTRALES QUE SE PUBLICAN EN LA PAGINA DE LA ALCALDIA.</v>
      </c>
      <c r="T26" s="103"/>
      <c r="U26" s="104"/>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0" t="str">
        <f>IFERROR(VLOOKUP(V$9&amp;A27,Concentrado_PB!A$3:I$1038,9,0)," ")</f>
        <v xml:space="preserve">P004_PROMOCIÓN INTEGRAL PARA EL CUMPLIMIENTO DE LOS DERECHOS DE LA NIÑEZ Y DE LA ADOLESCENCIA </v>
      </c>
      <c r="J27" s="100"/>
      <c r="K27" s="100"/>
      <c r="L27" s="91">
        <f>IFERROR(VLOOKUP(B27,Concentrado_PB!K16:AP1052,24,0)," ")</f>
        <v>1</v>
      </c>
      <c r="M27" s="100" t="str">
        <f>IFERROR(VLOOKUP(B27,Concentrado_PB!K$2:AP$1038,25,0)," ")</f>
        <v>PORCENTAJE DE ACTIVIDADES REALIZADAS A EFECTO DE CONCIENTIZAR SOBRE LOS DERECHOS DE LAS NIÑAS, NIÑOS Y ADOLESCENTES A LOS SERVIDORES PÚBLICOS DE LA INSTITUCIÓN.</v>
      </c>
      <c r="N27" s="100"/>
      <c r="O27" s="100"/>
      <c r="P27" s="100" t="str">
        <f>IFERROR(VLOOKUP(B27,Concentrado_PB!K$2:AP$1038,26,0)," ")</f>
        <v>(ACTIVIDADES PLANEADAS PARA CONCIENTIZAR SOBRE LOS DERECHOS DE LAS NIÑAS, NIÑOS Y ADOLESCENTES) / (ACTIVIDADES REALIZADAS PARA CONCIENTIZAR SOBRE LOS DERECHOS DE LAS NIÑAS, NIÑOS Y ADOLESCENTES)</v>
      </c>
      <c r="Q27" s="100"/>
      <c r="R27" s="100"/>
      <c r="S27" s="102" t="str">
        <f>IFERROR(VLOOKUP(B27,Concentrado_PB!K$2:AP$1038,28,0)," ")</f>
        <v>N/A</v>
      </c>
      <c r="T27" s="103"/>
      <c r="U27" s="104"/>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0" t="str">
        <f>IFERROR(VLOOKUP(V$9&amp;A28,Concentrado_PB!A$3:I$1038,9,0)," ")</f>
        <v>S126_COMUNIDAD   HUEHUEYOTL,  APOYO   A  COLECTIVOS   DE  PERSONAS ADULTAS MAYORES</v>
      </c>
      <c r="J28" s="100"/>
      <c r="K28" s="100"/>
      <c r="L28" s="91">
        <f>IFERROR(VLOOKUP(B28,Concentrado_PB!K17:AP1053,24,0)," ")</f>
        <v>2.3E-2</v>
      </c>
      <c r="M28" s="100" t="str">
        <f>IFERROR(VLOOKUP(B28,Concentrado_PB!K$2:AP$1038,25,0)," ")</f>
        <v>MIDE EL NUMERO DE PERSONAS ADULTAS MAYORES QUE PARTICIPAN EN LOS COLECTIVOS Y REDES DE APOYO.</v>
      </c>
      <c r="N28" s="100"/>
      <c r="O28" s="100"/>
      <c r="P28" s="100" t="str">
        <f>IFERROR(VLOOKUP(B28,Concentrado_PB!K$2:AP$1038,26,0)," ")</f>
        <v>(PERSONAS ADULTAS MAYORES QUE PARTICIPAN EN LOS COLECTIVOS Y REDES DE APOYO / NUMERO DE PERSONAS ADULTAS MAYORES DE LA DEMARCACION) * 100</v>
      </c>
      <c r="Q28" s="100"/>
      <c r="R28" s="100"/>
      <c r="S28" s="102"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3"/>
      <c r="U28" s="104"/>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0" t="str">
        <f>IFERROR(VLOOKUP(V$9&amp;A29,Concentrado_PB!A$3:I$1038,9,0)," ")</f>
        <v>S127_MOCHILA DE DERECHOS</v>
      </c>
      <c r="J29" s="100"/>
      <c r="K29" s="100"/>
      <c r="L29" s="91">
        <f>IFERROR(VLOOKUP(B29,Concentrado_PB!K18:AP1054,24,0)," ")</f>
        <v>1.7100000000000001E-2</v>
      </c>
      <c r="M29" s="100" t="str">
        <f>IFERROR(VLOOKUP(B29,Concentrado_PB!K$2:AP$1038,25,0)," ")</f>
        <v>MIDE EL NUMERO DE NIÑAS, NIÑOS, ADOLESCENTES, JOVENES, PERSONAS ADULTAS Y PERSONAS ADULTAS MAYORES BENEFICIADOS CON TALLERES.</v>
      </c>
      <c r="N29" s="100"/>
      <c r="O29" s="100"/>
      <c r="P29" s="100" t="str">
        <f>IFERROR(VLOOKUP(B29,Concentrado_PB!K$2:AP$1038,26,0)," ")</f>
        <v>(NUMERO NIÑAS, NIÑOS, ADOLESCENTES, JOVENES, PERSONAS ADULTAS Y PERSONAS ADULTAS MAYORES BENEFICIADOS CON TALLERES/ NUMERO DE PERSONAS QUE HABITAN EN ZONAS DE MUY BAJO Y BAJO INDICE DE DESARROLLO SOCIAL)*100</v>
      </c>
      <c r="Q29" s="100"/>
      <c r="R29" s="100"/>
      <c r="S29" s="102"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3"/>
      <c r="U29" s="104"/>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0" t="str">
        <f>IFERROR(VLOOKUP(V$9&amp;A30,Concentrado_PB!A$3:I$1038,9,0)," ")</f>
        <v>S128_DEFENSORÍA  DE  LOS  DERECHOS  Y  APOYOS  ECONÓMICOS  A NIÑAS  Y NIÑOS DE TLALPAN</v>
      </c>
      <c r="J30" s="100"/>
      <c r="K30" s="100"/>
      <c r="L30" s="91">
        <f>IFERROR(VLOOKUP(B30,Concentrado_PB!K19:AP1055,24,0)," ")</f>
        <v>0.01</v>
      </c>
      <c r="M30" s="100" t="str">
        <f>IFERROR(VLOOKUP(B30,Concentrado_PB!K$2:AP$1038,25,0)," ")</f>
        <v xml:space="preserve">MIDE EL NUMERO DE NIÑAS, NIÑAS Y ADOLESCENTES QUE RECIBEN APOYO ECONOMICO Y PARTICIPAN EN LOS TALLERES. </v>
      </c>
      <c r="N30" s="100"/>
      <c r="O30" s="100"/>
      <c r="P30" s="100" t="str">
        <f>IFERROR(VLOOKUP(B30,Concentrado_PB!K$2:AP$1038,26,0)," ")</f>
        <v>(NUMERO DE NIÑAS, NIÑOS Y ADOLESCENTES QUE RECIBEN EL APOYO ECONOMICO Y PARTICIPAN EN LOS TALLERES / NUMERO DE NIÑAS, NIÑOS Y ADOLESCENTES DE 5 A 14 AÑOS QUE RESIDEN EN LA DEMARCACION) * 100</v>
      </c>
      <c r="Q30" s="100"/>
      <c r="R30" s="100"/>
      <c r="S30" s="102"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3"/>
      <c r="U30" s="104"/>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0" t="str">
        <f>IFERROR(VLOOKUP(V$9&amp;A31,Concentrado_PB!A$3:I$1038,9,0)," ")</f>
        <v>S129_ASESORÍAS   PARA  EL   EXAMEN  DE   INGRESO  A   LA   EDUCACIÓN  MEDIA SUPERIOR</v>
      </c>
      <c r="J31" s="100"/>
      <c r="K31" s="100"/>
      <c r="L31" s="91">
        <f>IFERROR(VLOOKUP(B31,Concentrado_PB!K20:AP1056,24,0)," ")</f>
        <v>0.17499999999999999</v>
      </c>
      <c r="M31" s="100" t="str">
        <f>IFERROR(VLOOKUP(B31,Concentrado_PB!K$2:AP$1038,25,0)," ")</f>
        <v xml:space="preserve">MIDE LA CANTIDAD DE ALUMNOS QUE RECIBEN ASESORIAS DE PREPARACION </v>
      </c>
      <c r="N31" s="100"/>
      <c r="O31" s="100"/>
      <c r="P31" s="100" t="str">
        <f>IFERROR(VLOOKUP(B31,Concentrado_PB!K$2:AP$1038,26,0)," ")</f>
        <v>(NUMERO DE ALUMNOS QUE RECIBEN LAS ASESORIAS DE PREPARACION / NUMERO DE NIÑAS Y NIÑOS QUE EGRESAN DE TERCER AÑO DE SECUNDARIA) * 100</v>
      </c>
      <c r="Q31" s="100"/>
      <c r="R31" s="100"/>
      <c r="S31" s="102"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3"/>
      <c r="U31" s="104"/>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0" t="str">
        <f>IFERROR(VLOOKUP(V$9&amp;A32,Concentrado_PB!A$3:I$1038,9,0)," ")</f>
        <v>S130_EDUCARNOS EN COMUNIDAD PARA EL BIENESTAR SOCIAL</v>
      </c>
      <c r="J32" s="100"/>
      <c r="K32" s="100"/>
      <c r="L32" s="91">
        <f>IFERROR(VLOOKUP(B32,Concentrado_PB!K21:AP1057,24,0)," ")</f>
        <v>1.6E-2</v>
      </c>
      <c r="M32" s="100" t="str">
        <f>IFERROR(VLOOKUP(B32,Concentrado_PB!K$2:AP$1038,25,0)," ")</f>
        <v>MIDE EL NUMERO DE PERSONAS QUE RECIBEN ALGUN TIPO DE ASESORIA, ORIENTACION Y ACOMPAÑAMIENTO EDUCATIVO.</v>
      </c>
      <c r="N32" s="100"/>
      <c r="O32" s="100"/>
      <c r="P32" s="100" t="str">
        <f>IFERROR(VLOOKUP(B32,Concentrado_PB!K$2:AP$1038,26,0)," ")</f>
        <v>(NUMERO DE PERSONAS QUE RECIBEN ALGUN TIPO DE ASESORIA, ORIENTACION Y ACOMPAÑAMIENTO EDUCATIVO / NUMERO DE PERSONAS DE 15 AÑOS Y MAS QUE HABITAN EN LA ALCALDIA DE TLALPAN) * 100</v>
      </c>
      <c r="Q32" s="100"/>
      <c r="R32" s="100"/>
      <c r="S32" s="102"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3"/>
      <c r="U32" s="104"/>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0" t="str">
        <f>IFERROR(VLOOKUP(V$9&amp;A33,Concentrado_PB!A$3:I$1038,9,0)," ")</f>
        <v>S132_APOYO  PROFESIONAL A LA POBLACIÓN EN SUS TAREAS EDUCATIVAS EN LAS BIBLIOTECAS PÚBLICAS</v>
      </c>
      <c r="J33" s="100"/>
      <c r="K33" s="100"/>
      <c r="L33" s="91">
        <f>IFERROR(VLOOKUP(B33,Concentrado_PB!K22:AP1058,24,0)," ")</f>
        <v>1.0999999999999999E-2</v>
      </c>
      <c r="M33" s="100" t="str">
        <f>IFERROR(VLOOKUP(B33,Concentrado_PB!K$2:AP$1038,25,0)," ")</f>
        <v>MIDE LA CANTIDAD DE NIÑAS, NIÑOS Y ADOLESCENTES QUE RECIBEN ASESORIA EN LAS BIBLIOTECAS PUBLICAS.</v>
      </c>
      <c r="N33" s="100"/>
      <c r="O33" s="100"/>
      <c r="P33" s="100" t="str">
        <f>IFERROR(VLOOKUP(B33,Concentrado_PB!K$2:AP$1038,26,0)," ")</f>
        <v>(NUMERO DE NIÑAS, NIÑOS Y ADOLESCENTES QUE RECIBEN ASESORIA EN LAS BIBLIOTECAS PUBLICAS / NUMERO DE NIÑAS, NIÑOS Y ADOLESCENTES QUE ESTUDIAN EN ESCUELAS PRIMARIAS Y SECUNDARIAS PUBLICAS) * 100</v>
      </c>
      <c r="Q33" s="100"/>
      <c r="R33" s="100"/>
      <c r="S33" s="102"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3"/>
      <c r="U33" s="104"/>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0" t="str">
        <f>IFERROR(VLOOKUP(V$9&amp;A34,Concentrado_PB!A$3:I$1038,9,0)," ")</f>
        <v>S133_IMAGEN URBANA PARA CULTIVAR COMUNIDAD</v>
      </c>
      <c r="J34" s="100"/>
      <c r="K34" s="100"/>
      <c r="L34" s="91">
        <f>IFERROR(VLOOKUP(B34,Concentrado_PB!K23:AP1059,24,0)," ")</f>
        <v>0.17</v>
      </c>
      <c r="M34" s="100" t="str">
        <f>IFERROR(VLOOKUP(B34,Concentrado_PB!K$2:AP$1038,25,0)," ")</f>
        <v>MIDE EL NUMERO DE PERSONAS ATENDIDAS A TRAVES DE LOS SERVICIOS PUBLICOS DE MEJORAMIENTO URBANO.</v>
      </c>
      <c r="N34" s="100"/>
      <c r="O34" s="100"/>
      <c r="P34" s="100"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0"/>
      <c r="R34" s="100"/>
      <c r="S34" s="102"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3"/>
      <c r="U34" s="104"/>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c r="AB34" s="95"/>
      <c r="AC34" s="96"/>
      <c r="AD34" s="87" t="str">
        <f t="shared" si="1"/>
        <v xml:space="preserve"> </v>
      </c>
      <c r="AE34" s="97"/>
    </row>
    <row r="35" spans="1:31" ht="129.94999999999999"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0" t="str">
        <f>IFERROR(VLOOKUP(V$9&amp;A35,Concentrado_PB!A$3:I$1038,9,0)," ")</f>
        <v>S134_HUELLAS: SEMBRANDO COMPAÑÍA EN COMUNIDAD</v>
      </c>
      <c r="J35" s="100"/>
      <c r="K35" s="100"/>
      <c r="L35" s="91">
        <f>IFERROR(VLOOKUP(B35,Concentrado_PB!K24:AP1060,24,0)," ")</f>
        <v>0.156</v>
      </c>
      <c r="M35" s="100" t="str">
        <f>IFERROR(VLOOKUP(B35,Concentrado_PB!K$2:AP$1038,25,0)," ")</f>
        <v>MIDE EL NUMERO DE ANIMALES DE COMPAÑIA ATENDIDOS CON ALGUN SERVICIO VETERINARIO</v>
      </c>
      <c r="N35" s="100"/>
      <c r="O35" s="100"/>
      <c r="P35" s="100" t="str">
        <f>IFERROR(VLOOKUP(B35,Concentrado_PB!K$2:AP$1038,26,0)," ")</f>
        <v>(NUMERO DE ANIMALES DE COMPAÑIA ATENDIDOS / NUMERO DE ANIMALES DE COMPAÑIA DE LA DEMARCACION) * 100</v>
      </c>
      <c r="Q35" s="100"/>
      <c r="R35" s="100"/>
      <c r="S35" s="102"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3"/>
      <c r="U35" s="104"/>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0" t="str">
        <f>IFERROR(VLOOKUP(V$9&amp;A36,Concentrado_PB!A$3:I$1038,9,0)," ")</f>
        <v>S135_UNIDAD-ES TLALPAN</v>
      </c>
      <c r="J36" s="100"/>
      <c r="K36" s="100"/>
      <c r="L36" s="91">
        <f>IFERROR(VLOOKUP(B36,Concentrado_PB!K25:AP1061,24,0)," ")</f>
        <v>0.58899999999999997</v>
      </c>
      <c r="M36" s="100" t="str">
        <f>IFERROR(VLOOKUP(B36,Concentrado_PB!K$2:AP$1038,25,0)," ")</f>
        <v xml:space="preserve">MIDE LA CANTIDAD DE PERSONAS BENEFICIADAS QUE VIVEN EN UNIDADES Y CONJUNTOS HABITACIONALES DE INTERES SOCIAL. </v>
      </c>
      <c r="N36" s="100"/>
      <c r="O36" s="100"/>
      <c r="P36" s="100" t="str">
        <f>IFERROR(VLOOKUP(B36,Concentrado_PB!K$2:AP$1038,26,0)," ")</f>
        <v>(NUMERO DE PERSONAS BENEFICIADAS QUE HABITAN EN CONJUNTOS Y UNIDADES HABITACIONALES DE INTERES SOCIAL / NUMERO DE PERSONAS QUE HABITAN EN CONJUNTOS Y UNIDADES HABITACIONALES DE INTERES SOCIAL) * 100</v>
      </c>
      <c r="Q36" s="100"/>
      <c r="R36" s="100"/>
      <c r="S36" s="102" t="str">
        <f>IFERROR(VLOOKUP(B36,Concentrado_PB!K$2:AP$1038,28,0)," ")</f>
        <v>EXPEDIENTES DE PROYECTOS , LOS CUALES ESTARAN DISPONIBLES PARA SU CONSULTA EN LA DIRECCION GENERAL DE PARTICIPACION CIUDADANA, UBICADA EN PLAZA DE LA CONSTITUCION S/N, COL. TLALPAN CENTRO, C.P. 14000, ALCALDIA DE TLALPAN.</v>
      </c>
      <c r="T36" s="103"/>
      <c r="U36" s="104"/>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1" t="str">
        <f>IFERROR(VLOOKUP(V$9&amp;A37,Concentrado_PB!A$3:I$1038,8,0),"")</f>
        <v>S136</v>
      </c>
      <c r="I37" s="100" t="str">
        <f>IFERROR(VLOOKUP(V$9&amp;A37,Concentrado_PB!A$3:I$1038,9,0)," ")</f>
        <v>S136_JÓVENES CULTIVANDO LA MOVILIDAD</v>
      </c>
      <c r="J37" s="100"/>
      <c r="K37" s="100"/>
      <c r="L37" s="91">
        <f>IFERROR(VLOOKUP(B37,Concentrado_PB!K26:AP1062,24,0)," ")</f>
        <v>0.4</v>
      </c>
      <c r="M37" s="100" t="str">
        <f>IFERROR(VLOOKUP(B37,Concentrado_PB!K$2:AP$1038,25,0)," ")</f>
        <v>MIDE EL NUMERO DE INTERSECCIONES QUE PRESENTAN MAYOR CONGESTION VEHICULAR INTERVENIDAS</v>
      </c>
      <c r="N37" s="100"/>
      <c r="O37" s="100"/>
      <c r="P37" s="100" t="str">
        <f>IFERROR(VLOOKUP(B37,Concentrado_PB!K$2:AP$1038,26,0)," ")</f>
        <v>(NUMERO DE INTERSECCIONES QUE PRESENTAN MAYOR CONGESTION VEHICULAR INTERVENIDAS / NUMERO DE INTERSECCIONES QUE PRESENTAN MAYOR CONGESTION VEHICULAR) * 100</v>
      </c>
      <c r="Q37" s="100"/>
      <c r="R37" s="100"/>
      <c r="S37" s="102" t="str">
        <f>IFERROR(VLOOKUP(B37,Concentrado_PB!K$2:AP$1038,28,0)," ")</f>
        <v>LISTAS DE ASISTENCIAS, EVIDENCIA FOTOGRAFICA, LAS CUALES PODRAN SER CONSULTADAS EN LA DIRECCION DE SEGURIDAD CIUDADANA UBICADA EN PLAZA DE LA CONSTITUCION S/N, COL. TLALPAN CENTROL, ALCALDIA DE TLALPAN.</v>
      </c>
      <c r="T37" s="103"/>
      <c r="U37" s="104"/>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4"/>
      <c r="AB37" s="95"/>
      <c r="AC37" s="96"/>
      <c r="AD37" s="87" t="str">
        <f t="shared" si="1"/>
        <v xml:space="preserve"> </v>
      </c>
      <c r="AE37" s="97"/>
    </row>
    <row r="38" spans="1:31" ht="129.94999999999999"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0" t="str">
        <f>IFERROR(VLOOKUP(V$9&amp;A38,Concentrado_PB!A$3:I$1038,9,0)," ")</f>
        <v>S137_CULTIVANDO COMUNIDAD CON LA PARTICIPACIÓN CIUDADANA</v>
      </c>
      <c r="J38" s="100"/>
      <c r="K38" s="100"/>
      <c r="L38" s="91">
        <f>IFERROR(VLOOKUP(B38,Concentrado_PB!K27:AP1063,24,0)," ")</f>
        <v>0.29499999999999998</v>
      </c>
      <c r="M38" s="100" t="str">
        <f>IFERROR(VLOOKUP(B38,Concentrado_PB!K$2:AP$1038,25,0)," ")</f>
        <v>MIDE LA POBLACION ATENDIDA A TRAVES DE LAS ASESORIAS Y CANALIZACIONES</v>
      </c>
      <c r="N38" s="100"/>
      <c r="O38" s="100"/>
      <c r="P38" s="100" t="str">
        <f>IFERROR(VLOOKUP(B38,Concentrado_PB!K$2:AP$1038,26,0)," ")</f>
        <v>(NUMERO DE PERSONAS ATENDIDAS/NUMERO DE PERSONAS QUE RESIDEN EN LA DEMARCACION) * 100</v>
      </c>
      <c r="Q38" s="100"/>
      <c r="R38" s="100"/>
      <c r="S38" s="102"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3"/>
      <c r="U38" s="104"/>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0" t="str">
        <f>IFERROR(VLOOKUP(V$9&amp;A39,Concentrado_PB!A$3:I$1038,9,0)," ")</f>
        <v>S138_CULTIVANDO ACTIVIDADES DEPORTIVAS</v>
      </c>
      <c r="J39" s="100"/>
      <c r="K39" s="100"/>
      <c r="L39" s="91">
        <f>IFERROR(VLOOKUP(B39,Concentrado_PB!K28:AP1064,24,0)," ")</f>
        <v>6.6000000000000003E-2</v>
      </c>
      <c r="M39" s="100" t="str">
        <f>IFERROR(VLOOKUP(B39,Concentrado_PB!K$2:AP$1038,25,0)," ")</f>
        <v>MIDE LA POBLACION QUE PARTICIPO EN ALGUNA ACTIVIDAD DEPORTIVA</v>
      </c>
      <c r="N39" s="100"/>
      <c r="O39" s="100"/>
      <c r="P39" s="100" t="str">
        <f>IFERROR(VLOOKUP(B39,Concentrado_PB!K$2:AP$1038,26,0)," ")</f>
        <v>(NUMERO DE PERSONAS QUE PARTICIPARON EN ALGUNA ACTIVIDAD DEPORTIVA / NUMERO DE PERSONAS QUE HABITAN EN LA DEMARCACION) * 100</v>
      </c>
      <c r="Q39" s="100"/>
      <c r="R39" s="100"/>
      <c r="S39" s="102"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3"/>
      <c r="U39" s="104"/>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0" t="str">
        <f>IFERROR(VLOOKUP(V$9&amp;A40,Concentrado_PB!A$3:I$1038,9,0)," ")</f>
        <v>S139_APOYO AL DESARROLLO AGROPECUARIO  SUSTENTABLE</v>
      </c>
      <c r="J40" s="100"/>
      <c r="K40" s="100"/>
      <c r="L40" s="91">
        <f>IFERROR(VLOOKUP(B40,Concentrado_PB!K29:AP1065,24,0)," ")</f>
        <v>0.13</v>
      </c>
      <c r="M40" s="100" t="str">
        <f>IFERROR(VLOOKUP(B40,Concentrado_PB!K$2:AP$1038,25,0)," ")</f>
        <v xml:space="preserve">MIDE LAS PERSONAS BENEFICIADAS </v>
      </c>
      <c r="N40" s="100"/>
      <c r="O40" s="100"/>
      <c r="P40" s="100" t="str">
        <f>IFERROR(VLOOKUP(B40,Concentrado_PB!K$2:AP$1038,26,0)," ")</f>
        <v>(NUMERO DE PERSONAS BENEFICIADAS/NUMERO DE PERSONAS DEDICADAS AL CUIDADO DEL MEDIO AMBIENTE, A LA PRODUCCION AGRICOLA Y AQUELLAS QUE SE ENCUENTRAN EN CONDICION DE DESEMPLEO)*100</v>
      </c>
      <c r="Q40" s="100"/>
      <c r="R40" s="100"/>
      <c r="S40" s="102"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3"/>
      <c r="U40" s="104"/>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1" t="str">
        <f>IFERROR(VLOOKUP(V$9&amp;A41,Concentrado_PB!A$3:I$1038,8,0),"")</f>
        <v>S140</v>
      </c>
      <c r="I41" s="100" t="str">
        <f>IFERROR(VLOOKUP(V$9&amp;A41,Concentrado_PB!A$3:I$1038,9,0)," ")</f>
        <v>S140_PREVENCIÓN DEL DELITO, TLALPAN</v>
      </c>
      <c r="J41" s="100"/>
      <c r="K41" s="100"/>
      <c r="L41" s="91">
        <f>IFERROR(VLOOKUP(B41,Concentrado_PB!K30:AP1066,24,0)," ")</f>
        <v>1.7999999999999999E-2</v>
      </c>
      <c r="M41" s="100" t="str">
        <f>IFERROR(VLOOKUP(B41,Concentrado_PB!K$2:AP$1038,25,0)," ")</f>
        <v>MIDE EL NUMERO DE PERSONAS QUE RECIBEN INFORMACION PARA CONCIENTIZAR Y SENSIBILIZAR SOBRE SITUACIONES DE VIOLENCIA.</v>
      </c>
      <c r="N41" s="100"/>
      <c r="O41" s="100"/>
      <c r="P41" s="100" t="str">
        <f>IFERROR(VLOOKUP(B41,Concentrado_PB!K$2:AP$1038,26,0)," ")</f>
        <v>(NUMERO DE PERSONAS ATENDIDAS QUE RECIBIERON INFORMACION PARA CONCIENTIZAR Y SENSIBILIZAR SOBRE SITUACIONES DE VIOLENCIA / NUMERO DE PERSONAS QUE HABITAN EN LA DEMARCACION) * 100</v>
      </c>
      <c r="Q41" s="100"/>
      <c r="R41" s="100"/>
      <c r="S41" s="102"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3"/>
      <c r="U41" s="104"/>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4"/>
      <c r="AB41" s="95"/>
      <c r="AC41" s="96"/>
      <c r="AD41" s="87" t="str">
        <f t="shared" si="1"/>
        <v xml:space="preserve"> </v>
      </c>
      <c r="AE41" s="97"/>
    </row>
    <row r="42" spans="1:31" ht="129.94999999999999"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0" t="str">
        <f>IFERROR(VLOOKUP(V$9&amp;A42,Concentrado_PB!A$3:I$1038,9,0)," ")</f>
        <v>S200_CULTIVANDO RAÍCES DE IDENTIDAD</v>
      </c>
      <c r="J42" s="100"/>
      <c r="K42" s="100"/>
      <c r="L42" s="91">
        <f>IFERROR(VLOOKUP(B42,Concentrado_PB!K31:AP1067,24,0)," ")</f>
        <v>2.0999999999999999E-3</v>
      </c>
      <c r="M42" s="100" t="str">
        <f>IFERROR(VLOOKUP(B42,Concentrado_PB!K$2:AP$1038,25,0)," ")</f>
        <v xml:space="preserve">MIDE EL NUMERO DE JOVENES 15 A 29 AÑOS QUE PARTICIPAN EN LOS COLECTIVOS QUE DESARROLLAN ACTIVIDADES Y PROYECTOS PARA LA COMUNIDAD. </v>
      </c>
      <c r="N42" s="100"/>
      <c r="O42" s="100"/>
      <c r="P42" s="100" t="str">
        <f>IFERROR(VLOOKUP(B42,Concentrado_PB!K$2:AP$1038,26,0)," ")</f>
        <v>(NUMERO DE JOVENES ENTRE 15 Y 29 AÑOS QUE PARTICIPAN EN COLECTIVOS QUE DESARROLLAN ACTIVIDADES Y PROYECTOS PARA LA COMUNIDAD/NUMERO DE JOVENES ENTRE 15 Y 29 AÑOS QUE HABITA EN LA DEMARCACION)*100</v>
      </c>
      <c r="Q42" s="100"/>
      <c r="R42" s="100"/>
      <c r="S42" s="102"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3"/>
      <c r="U42" s="104"/>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0" t="str">
        <f>IFERROR(VLOOKUP(V$9&amp;A43,Concentrado_PB!A$3:I$1038,9,0)," ")</f>
        <v>S205_PREVENCIÓN DEL EMBARAZO ADOLESCENTE, TLALPAN</v>
      </c>
      <c r="J43" s="100"/>
      <c r="K43" s="100"/>
      <c r="L43" s="91">
        <f>IFERROR(VLOOKUP(B43,Concentrado_PB!K32:AP1068,24,0)," ")</f>
        <v>0.25340000000000001</v>
      </c>
      <c r="M43" s="100" t="str">
        <f>IFERROR(VLOOKUP(B43,Concentrado_PB!K$2:AP$1038,25,0)," ")</f>
        <v>MIDE EL NUMERO DE NIÑAS Y NIÑOS QUE RECIBEN SERVICIOS DE SALUD.</v>
      </c>
      <c r="N43" s="100"/>
      <c r="O43" s="100"/>
      <c r="P43" s="100" t="str">
        <f>IFERROR(VLOOKUP(B43,Concentrado_PB!K$2:AP$1038,26,0)," ")</f>
        <v>(NUMERO DE NIÑAS Y NIÑOS DE 0 A 4 AÑOS QUE RECIBEN SERVICIOS DE SALUD/NUMERO DE NIÑAS Y NIÑOS DE 0 A 4 AÑOS QUE RESIDEN EN ZONAS CON MUY BAJO INDICE DE DESARROLLO SOCIAL)*100</v>
      </c>
      <c r="Q43" s="100"/>
      <c r="R43" s="100"/>
      <c r="S43" s="102" t="str">
        <f>IFERROR(VLOOKUP(B43,Concentrado_PB!K$2:AP$1038,28,0)," ")</f>
        <v xml:space="preserve">LISTAS DE ASISTENCIA LAS CUALES ESTARAN DISPONIBLES PARA CONSULTA EN LA DIRECCION DE SALUD, UBICADA EN CALLE COSCOMATE 90, COL. TORIELLO GUERRA, C.P. 14050, ALCALDIA DE TLALPAN. </v>
      </c>
      <c r="T43" s="103"/>
      <c r="U43" s="104"/>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0" t="str">
        <f>IFERROR(VLOOKUP(V$9&amp;A44,Concentrado_PB!A$3:I$1038,9,0)," ")</f>
        <v>S206_FORMACIÓN MUSICAL, TLALPAN</v>
      </c>
      <c r="J44" s="100"/>
      <c r="K44" s="100"/>
      <c r="L44" s="91">
        <f>IFERROR(VLOOKUP(B44,Concentrado_PB!K33:AP1069,24,0)," ")</f>
        <v>1.1000000000000001E-3</v>
      </c>
      <c r="M44" s="100" t="str">
        <f>IFERROR(VLOOKUP(B44,Concentrado_PB!K$2:AP$1038,25,0)," ")</f>
        <v xml:space="preserve">MIDE LA CANTIDAD DE NIÑAS, NIÑOS, ADOLESCENTES Y JOVENES QUE RECIBEN INSTRUCCION MUSICAL. </v>
      </c>
      <c r="N44" s="100"/>
      <c r="O44" s="100"/>
      <c r="P44" s="100" t="str">
        <f>IFERROR(VLOOKUP(B44,Concentrado_PB!K$2:AP$1038,26,0)," ")</f>
        <v>(NUMERO DE NIÑAS, NIÑOS, ADOLESCENTES Y JOVENES QUE RECIBEN INSTRUCCION MUSICAL/NUMERO DE NIÑAS, NIÑOS, ADOLESCENTES Y JOVENES QUE RESIDEN EN LA DEMARCACION)*100</v>
      </c>
      <c r="Q44" s="100"/>
      <c r="R44" s="100"/>
      <c r="S44" s="102"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3"/>
      <c r="U44" s="104"/>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29.94999999999999"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0" t="str">
        <f>IFERROR(VLOOKUP(V$9&amp;A45,Concentrado_PB!A$3:I$1038,9,0)," ")</f>
        <v>S207_CULTIVANDO ARTE EN TLALPAN</v>
      </c>
      <c r="J45" s="100"/>
      <c r="K45" s="100"/>
      <c r="L45" s="91">
        <f>IFERROR(VLOOKUP(B45,Concentrado_PB!K34:AP1070,24,0)," ")</f>
        <v>0.01</v>
      </c>
      <c r="M45" s="100" t="str">
        <f>IFERROR(VLOOKUP(B45,Concentrado_PB!K$2:AP$1038,25,0)," ")</f>
        <v>MIDE EL NUMERO DE NIÑAS, ADOLESCENTES Y MUJERES ATENDIDAS</v>
      </c>
      <c r="N45" s="100"/>
      <c r="O45" s="100"/>
      <c r="P45" s="100" t="str">
        <f>IFERROR(VLOOKUP(B45,Concentrado_PB!K$2:AP$1038,26,0)," ")</f>
        <v>(NUMERO DE NIÑAS, ADOLESCENTES Y MUJERES ATENDIDAS / NUMERO DE NIÑAS, ADOLESCENTES Y MUJERES QUE RESIDEN EN LA DEMARCACION)*100</v>
      </c>
      <c r="Q45" s="100"/>
      <c r="R45" s="100"/>
      <c r="S45" s="102"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3"/>
      <c r="U45" s="104"/>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129.94999999999999"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0" t="str">
        <f>IFERROR(VLOOKUP(V$9&amp;A46,Concentrado_PB!A$3:I$1038,9,0)," ")</f>
        <v>S208_CULTIVANDO PAZ, ARTE Y CULTURA EN TLALPAN</v>
      </c>
      <c r="J46" s="100"/>
      <c r="K46" s="100"/>
      <c r="L46" s="91">
        <f>IFERROR(VLOOKUP(B46,Concentrado_PB!K35:AP1071,24,0)," ")</f>
        <v>4.3999999999999997E-2</v>
      </c>
      <c r="M46" s="100" t="str">
        <f>IFERROR(VLOOKUP(B46,Concentrado_PB!K$2:AP$1038,25,0)," ")</f>
        <v>MIDE LA CANTIDAD DE PERSONAS QUE PARTICIPAN EN ALGUNA ACTIVIDAD CULTURAL.</v>
      </c>
      <c r="N46" s="100"/>
      <c r="O46" s="100"/>
      <c r="P46" s="100" t="str">
        <f>IFERROR(VLOOKUP(B46,Concentrado_PB!K$2:AP$1038,26,0)," ")</f>
        <v>(NUMERO DE PERSONAS QUE PARTICIPAN EN ALGUNA ACTIVIDAD CULTURAL/ NUMERO DE PERSONAS QUE HABITAN EN ZONAS DE MUY BAJO Y BAJO INDICE DE DESARROLLO SOCIAL)*100</v>
      </c>
      <c r="Q46" s="100"/>
      <c r="R46" s="100"/>
      <c r="S46" s="102"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3"/>
      <c r="U46" s="104"/>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129.94999999999999"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0" t="str">
        <f>IFERROR(VLOOKUP(V$9&amp;A47,Concentrado_PB!A$3:I$1038,9,0)," ")</f>
        <v>U024_SEAMOS MEJORES ESTUDIANTES</v>
      </c>
      <c r="J47" s="100"/>
      <c r="K47" s="100"/>
      <c r="L47" s="91">
        <f>IFERROR(VLOOKUP(B47,Concentrado_PB!K36:AP1072,24,0)," ")</f>
        <v>1</v>
      </c>
      <c r="M47" s="100" t="str">
        <f>IFERROR(VLOOKUP(B47,Concentrado_PB!K$2:AP$1038,25,0)," ")</f>
        <v xml:space="preserve">MIDE EL NUMERO  DE HABITANTES QUE RECIBEN APOYOS ECONOMICOS EN ESPECIE . </v>
      </c>
      <c r="N47" s="100"/>
      <c r="O47" s="100"/>
      <c r="P47" s="100" t="str">
        <f>IFERROR(VLOOKUP(B47,Concentrado_PB!K$2:AP$1038,26,0)," ")</f>
        <v>(NUMERO DE HABITANTES QUE RECIBEN EL APOYO / NUMERO DE HABITANTES DE LA DEMARCACION)* 100</v>
      </c>
      <c r="Q47" s="100"/>
      <c r="R47" s="100"/>
      <c r="S47" s="102"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3"/>
      <c r="U47" s="104"/>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129.94999999999999"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0" t="str">
        <f>IFERROR(VLOOKUP(V$9&amp;A48,Concentrado_PB!A$3:I$1038,9,0)," ")</f>
        <v>U026_APOYOS ECONÓMICOS Y OTRAS AYUDAS SOCIALES</v>
      </c>
      <c r="J48" s="100"/>
      <c r="K48" s="100"/>
      <c r="L48" s="91" t="str">
        <f>IFERROR(VLOOKUP(B48,Concentrado_PB!K37:AP1073,24,0)," ")</f>
        <v>-</v>
      </c>
      <c r="M48" s="100" t="str">
        <f>IFERROR(VLOOKUP(B48,Concentrado_PB!K$2:AP$1038,25,0)," ")</f>
        <v>-</v>
      </c>
      <c r="N48" s="100"/>
      <c r="O48" s="100"/>
      <c r="P48" s="100" t="str">
        <f>IFERROR(VLOOKUP(B48,Concentrado_PB!K$2:AP$1038,26,0)," ")</f>
        <v>-</v>
      </c>
      <c r="Q48" s="100"/>
      <c r="R48" s="100"/>
      <c r="S48" s="102" t="str">
        <f>IFERROR(VLOOKUP(B48,Concentrado_PB!K$2:AP$1038,28,0)," ")</f>
        <v>-</v>
      </c>
      <c r="T48" s="103"/>
      <c r="U48" s="104"/>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08" t="s">
        <v>16468</v>
      </c>
      <c r="K53" s="108"/>
      <c r="L53" s="108"/>
      <c r="M53" s="108"/>
      <c r="N53" s="108"/>
      <c r="O53" s="108"/>
      <c r="P53" s="79"/>
      <c r="Q53" s="79"/>
      <c r="R53" s="74"/>
      <c r="S53" s="108" t="s">
        <v>16469</v>
      </c>
      <c r="T53" s="108"/>
      <c r="U53" s="108"/>
      <c r="V53" s="108"/>
      <c r="W53" s="108"/>
      <c r="X53" s="108"/>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98" t="s">
        <v>16591</v>
      </c>
      <c r="K55" s="81"/>
      <c r="L55" s="81"/>
      <c r="M55" s="82"/>
      <c r="N55" s="82"/>
      <c r="O55" s="82"/>
      <c r="P55" s="79"/>
      <c r="Q55" s="79"/>
      <c r="R55" s="74"/>
      <c r="S55" s="99" t="s">
        <v>16592</v>
      </c>
      <c r="T55" s="83"/>
      <c r="U55" s="83"/>
      <c r="V55" s="83"/>
      <c r="W55" s="83"/>
      <c r="X55" s="83"/>
      <c r="Y55" s="74"/>
      <c r="Z55" s="74"/>
      <c r="AA55" s="74"/>
      <c r="AB55" s="74"/>
      <c r="AC55" s="74"/>
      <c r="AD55" s="74"/>
      <c r="AE55" s="74"/>
    </row>
    <row r="56" spans="2:31" ht="15">
      <c r="B56" s="66"/>
      <c r="C56" s="77"/>
      <c r="D56" s="77"/>
      <c r="E56" s="77"/>
      <c r="F56" s="78"/>
      <c r="G56" s="78"/>
      <c r="H56" s="74"/>
      <c r="I56" s="74"/>
      <c r="J56" s="106" t="s">
        <v>16470</v>
      </c>
      <c r="K56" s="106"/>
      <c r="L56" s="106"/>
      <c r="M56" s="106"/>
      <c r="N56" s="106"/>
      <c r="O56" s="106"/>
      <c r="P56" s="79"/>
      <c r="Q56" s="79"/>
      <c r="R56" s="74"/>
      <c r="S56" s="106" t="s">
        <v>16470</v>
      </c>
      <c r="T56" s="106"/>
      <c r="U56" s="106"/>
      <c r="V56" s="106"/>
      <c r="W56" s="106"/>
      <c r="X56" s="106"/>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40.5" customHeight="1">
      <c r="B58" s="66"/>
      <c r="C58" s="77"/>
      <c r="D58" s="77"/>
      <c r="E58" s="77"/>
      <c r="F58" s="84"/>
      <c r="G58" s="84"/>
      <c r="H58" s="74"/>
      <c r="I58" s="74"/>
      <c r="J58" s="105" t="s">
        <v>16588</v>
      </c>
      <c r="K58" s="105"/>
      <c r="L58" s="105"/>
      <c r="M58" s="105"/>
      <c r="N58" s="105"/>
      <c r="O58" s="105"/>
      <c r="P58" s="79"/>
      <c r="Q58" s="79"/>
      <c r="R58" s="74"/>
      <c r="S58" s="107" t="s">
        <v>16593</v>
      </c>
      <c r="T58" s="107"/>
      <c r="U58" s="107"/>
      <c r="V58" s="107"/>
      <c r="W58" s="107"/>
      <c r="X58" s="107"/>
      <c r="Y58" s="74"/>
      <c r="Z58" s="74"/>
      <c r="AA58" s="74"/>
      <c r="AB58" s="74"/>
      <c r="AC58" s="74"/>
      <c r="AD58" s="74"/>
      <c r="AE58" s="74"/>
    </row>
    <row r="59" spans="2:31" ht="14.65" customHeight="1">
      <c r="B59" s="66"/>
      <c r="C59" s="77"/>
      <c r="D59" s="77"/>
      <c r="E59" s="77"/>
      <c r="F59" s="84"/>
      <c r="G59" s="84"/>
      <c r="H59" s="74"/>
      <c r="I59" s="74"/>
      <c r="J59" s="105" t="s">
        <v>16471</v>
      </c>
      <c r="K59" s="105"/>
      <c r="L59" s="105"/>
      <c r="M59" s="105"/>
      <c r="N59" s="105"/>
      <c r="O59" s="105"/>
      <c r="P59" s="74"/>
      <c r="Q59" s="74"/>
      <c r="R59" s="74"/>
      <c r="S59" s="105" t="s">
        <v>16594</v>
      </c>
      <c r="T59" s="105"/>
      <c r="U59" s="105"/>
      <c r="V59" s="105"/>
      <c r="W59" s="105"/>
      <c r="X59" s="105"/>
      <c r="Y59" s="74"/>
      <c r="Z59" s="74"/>
      <c r="AA59" s="74"/>
      <c r="AB59" s="74"/>
      <c r="AC59" s="74"/>
      <c r="AD59" s="74"/>
      <c r="AE59" s="74"/>
    </row>
    <row r="60" spans="2:31" ht="15">
      <c r="B60" s="66"/>
      <c r="C60" s="77"/>
      <c r="D60" s="77"/>
      <c r="E60" s="77"/>
      <c r="F60" s="85"/>
      <c r="G60" s="85"/>
      <c r="H60" s="74"/>
      <c r="I60" s="74"/>
      <c r="J60" s="105" t="s">
        <v>16589</v>
      </c>
      <c r="K60" s="105"/>
      <c r="L60" s="105"/>
      <c r="M60" s="105"/>
      <c r="N60" s="105" t="s">
        <v>16590</v>
      </c>
      <c r="O60" s="105"/>
      <c r="P60" s="74"/>
      <c r="Q60" s="74"/>
      <c r="R60" s="74"/>
      <c r="S60" s="105" t="s">
        <v>16589</v>
      </c>
      <c r="T60" s="105"/>
      <c r="U60" s="105"/>
      <c r="V60" s="105"/>
      <c r="W60" s="105" t="s">
        <v>16590</v>
      </c>
      <c r="X60" s="105"/>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xmlns:xlrd2="http://schemas.microsoft.com/office/spreadsheetml/2017/richdata2"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Cat_Periodos!$B$2:$B$5</xm:f>
          </x14:formula1>
          <xm:sqref>AB9:AE9</xm:sqref>
        </x14:dataValidation>
        <x14:dataValidation type="list" allowBlank="1" showDropDown="1" showErrorMessage="1" prompt="SELECCIONA O INGRESA CLAVE DEL CG" xr:uid="{00000000-0002-0000-0000-000001000000}">
          <x14:formula1>
            <xm:f>Cat_URG!$B$2:$B$112</xm:f>
          </x14:formula1>
          <xm:sqref>B9</xm:sqref>
        </x14:dataValidation>
        <x14:dataValidation type="list" allowBlank="1" showInputMessage="1" showErrorMessage="1" xr:uid="{00000000-0002-0000-0000-000002000000}">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16539</v>
      </c>
      <c r="U2" s="43" t="s">
        <v>32</v>
      </c>
      <c r="V2" s="43" t="s">
        <v>33</v>
      </c>
      <c r="W2" s="43" t="s">
        <v>35</v>
      </c>
      <c r="X2" s="43" t="s">
        <v>36</v>
      </c>
      <c r="Y2" s="43" t="s">
        <v>38</v>
      </c>
      <c r="Z2" s="43" t="s">
        <v>39</v>
      </c>
      <c r="AA2" s="53" t="s">
        <v>16474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16478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16479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16479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16480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16478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16478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16478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16479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16479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16481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16481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16478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16479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16479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16478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16479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16479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16479</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16477</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16485</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16484</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16484</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16484</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16486</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16484</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16478</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16524</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16479</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16488</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16489</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16485</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16490</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16491</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16478</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16479</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16479</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16492</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16485</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16490</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16493</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16494</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16490</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16495</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16496</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16497</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16498</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16499</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16483</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16497</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16489</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16485</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16491</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16478</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16524</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16479</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16479</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16500</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16501</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16502</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16479</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16503</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16498</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16497</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16493</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16485</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16494</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16485</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16490</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16504</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16493</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16485</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16478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16479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16479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16478</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16504</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16479</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16479</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16500</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16493</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16494</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16498</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16497</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16489</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16485</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16485</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16485</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16487</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16479</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16479</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16504</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16498</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16489</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16485</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16485</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16478</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16504</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16485</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16478</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16524</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16479</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16479</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16500</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16498</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16505</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16499</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16487</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16506</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16497</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16493</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16492</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16497</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16495</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16485</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16491</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16487</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16489</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16485</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16485</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16485</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16478</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16524</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16479</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16479</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16500</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16493</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16494</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16490</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16477</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16483</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16497</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16498</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16493</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16479</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16479</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16500</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16498</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16497</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16497</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16479</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16494</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16498</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16489</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16485</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16485</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16491</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16478</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16524</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16485</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16485</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16478</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16519</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16479</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16479</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16500</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16496</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16479</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16498</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16492</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16493</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16494</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16497</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16485</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16485</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16487</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16507</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16489</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16485</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16485</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16485</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16478</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16519</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16479</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16479</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16485</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16507</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16485</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16494</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16507</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16497</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16488</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16485</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16485</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16508</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16478</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16519</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16479</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16479</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16500</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16487</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16493</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16494</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16495</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16497</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16498</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16485</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16487</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16489</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16485</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16485</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16485</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16478</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16519</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16479</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16479</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16492</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16509</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16502</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16483</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16509</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16483</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16493</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16490</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16495</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16497</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16498</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16488</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16477</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16487</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16477</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16483</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16497</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16498</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16488</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16489</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16485</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16485</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16485</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16478</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16524</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16479</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16479</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16492</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16493</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16485</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16494</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16490</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16495</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16487</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16508</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16478</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16524</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16479</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16479</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16496</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16510</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16511</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16492</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16501</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16501</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16490</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16501</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16498</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16507</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16487</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16493</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16512</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16497</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16497</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16560</v>
      </c>
      <c r="B351" s="3" t="s">
        <v>5051</v>
      </c>
      <c r="C351" s="4" t="s">
        <v>5052</v>
      </c>
      <c r="D351" s="4" t="s">
        <v>5569</v>
      </c>
      <c r="E351" s="4" t="s">
        <v>5054</v>
      </c>
      <c r="F351" s="4" t="s">
        <v>5055</v>
      </c>
      <c r="G351" s="4" t="s">
        <v>5097</v>
      </c>
      <c r="H351" s="3" t="s">
        <v>1243</v>
      </c>
      <c r="I351" s="4" t="s">
        <v>1244</v>
      </c>
      <c r="J351" s="4" t="s">
        <v>16550</v>
      </c>
      <c r="K351" s="5" t="s">
        <v>16561</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16550</v>
      </c>
      <c r="AE351" s="4" t="s">
        <v>16550</v>
      </c>
      <c r="AF351" s="4" t="s">
        <v>16550</v>
      </c>
      <c r="AG351" s="4" t="s">
        <v>16550</v>
      </c>
      <c r="AH351" s="8" t="s">
        <v>16550</v>
      </c>
      <c r="AI351" s="4" t="s">
        <v>16550</v>
      </c>
      <c r="AJ351" s="4" t="s">
        <v>16550</v>
      </c>
      <c r="AK351" s="4" t="s">
        <v>16550</v>
      </c>
      <c r="AL351" s="4" t="s">
        <v>16550</v>
      </c>
      <c r="AM351" s="8" t="s">
        <v>16550</v>
      </c>
      <c r="AN351" s="8" t="s">
        <v>16550</v>
      </c>
      <c r="AO351" s="8" t="s">
        <v>16550</v>
      </c>
      <c r="AP351" s="9" t="s">
        <v>16550</v>
      </c>
      <c r="AQ351" s="3" t="s">
        <v>16550</v>
      </c>
      <c r="AR351" s="5" t="s">
        <v>16550</v>
      </c>
      <c r="AS351" s="5" t="s">
        <v>16550</v>
      </c>
      <c r="AT351" s="4" t="s">
        <v>16550</v>
      </c>
      <c r="AU351" s="4" t="s">
        <v>16550</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16485</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16498</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16489</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16485</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16485</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16487</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16500</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16493</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16489</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16485</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16508</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16478</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16524</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16479</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16479</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16487</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16478</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16524</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16479</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16509</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16502</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16499</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16498</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16488</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16488</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16493</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16494</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16485</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16489</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16477</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16497</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16485</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16508</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16508</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16508</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16513</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16513</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16478</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16479</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16479</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16552</v>
      </c>
      <c r="B398" s="3" t="s">
        <v>6105</v>
      </c>
      <c r="C398" s="4" t="s">
        <v>6106</v>
      </c>
      <c r="D398" s="4" t="s">
        <v>6107</v>
      </c>
      <c r="E398" s="4" t="s">
        <v>6108</v>
      </c>
      <c r="F398" s="4" t="s">
        <v>6109</v>
      </c>
      <c r="G398" s="4" t="s">
        <v>6110</v>
      </c>
      <c r="H398" s="3" t="s">
        <v>1243</v>
      </c>
      <c r="I398" s="4" t="s">
        <v>1244</v>
      </c>
      <c r="J398" s="4" t="s">
        <v>16550</v>
      </c>
      <c r="K398" s="5" t="s">
        <v>16553</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16513</v>
      </c>
      <c r="AB398" s="3" t="s">
        <v>1448</v>
      </c>
      <c r="AC398" s="4" t="s">
        <v>1449</v>
      </c>
      <c r="AD398" s="4" t="s">
        <v>16550</v>
      </c>
      <c r="AE398" s="4" t="s">
        <v>16550</v>
      </c>
      <c r="AF398" s="4" t="s">
        <v>16550</v>
      </c>
      <c r="AG398" s="4" t="s">
        <v>16550</v>
      </c>
      <c r="AH398" s="4" t="s">
        <v>16550</v>
      </c>
      <c r="AI398" s="4" t="s">
        <v>16550</v>
      </c>
      <c r="AJ398" s="4" t="s">
        <v>16550</v>
      </c>
      <c r="AK398" s="4" t="s">
        <v>16550</v>
      </c>
      <c r="AL398" s="4" t="s">
        <v>16550</v>
      </c>
      <c r="AM398" s="4" t="s">
        <v>16550</v>
      </c>
      <c r="AN398" s="4" t="s">
        <v>16550</v>
      </c>
      <c r="AO398" s="4" t="s">
        <v>16550</v>
      </c>
      <c r="AP398" s="4" t="s">
        <v>16550</v>
      </c>
      <c r="AQ398" s="4" t="s">
        <v>16550</v>
      </c>
      <c r="AR398" s="4" t="s">
        <v>16550</v>
      </c>
      <c r="AS398" s="4" t="s">
        <v>16550</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16479</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16478</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16479</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16479</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16479</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16479</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16479</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16478</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16479</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16479</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16485</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16485</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16478</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16479</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16479</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16485</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16514</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16556</v>
      </c>
      <c r="B424" s="3" t="s">
        <v>6543</v>
      </c>
      <c r="C424" s="4" t="s">
        <v>6544</v>
      </c>
      <c r="D424" s="4" t="s">
        <v>6545</v>
      </c>
      <c r="E424" s="4" t="s">
        <v>6546</v>
      </c>
      <c r="F424" s="4" t="s">
        <v>6547</v>
      </c>
      <c r="G424" s="4" t="s">
        <v>6548</v>
      </c>
      <c r="H424" s="3" t="s">
        <v>7662</v>
      </c>
      <c r="I424" s="4" t="s">
        <v>16557</v>
      </c>
      <c r="J424" s="4" t="s">
        <v>16550</v>
      </c>
      <c r="K424" s="5" t="s">
        <v>16558</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16514</v>
      </c>
      <c r="AB424" s="3" t="s">
        <v>6625</v>
      </c>
      <c r="AC424" s="4" t="s">
        <v>6626</v>
      </c>
      <c r="AD424" s="4" t="s">
        <v>16550</v>
      </c>
      <c r="AE424" s="4" t="s">
        <v>16550</v>
      </c>
      <c r="AF424" s="4" t="s">
        <v>16550</v>
      </c>
      <c r="AG424" s="4" t="s">
        <v>16550</v>
      </c>
      <c r="AH424" s="3" t="s">
        <v>16550</v>
      </c>
      <c r="AI424" s="4" t="s">
        <v>16559</v>
      </c>
      <c r="AJ424" s="4" t="s">
        <v>16550</v>
      </c>
      <c r="AK424" s="4" t="s">
        <v>16550</v>
      </c>
      <c r="AL424" s="4" t="s">
        <v>16550</v>
      </c>
      <c r="AM424" s="3" t="s">
        <v>16550</v>
      </c>
      <c r="AN424" s="3" t="s">
        <v>16550</v>
      </c>
      <c r="AO424" s="3" t="s">
        <v>16550</v>
      </c>
      <c r="AP424" s="3" t="s">
        <v>16550</v>
      </c>
      <c r="AQ424" s="3" t="s">
        <v>16550</v>
      </c>
      <c r="AR424" s="5" t="s">
        <v>16550</v>
      </c>
      <c r="AS424" s="5" t="s">
        <v>16550</v>
      </c>
      <c r="AT424" s="4" t="s">
        <v>16550</v>
      </c>
      <c r="AU424" s="4" t="s">
        <v>16550</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16478</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16479</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16479</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16514</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16514</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16503</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16483</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16479</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16479</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16483</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16483</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16483</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16483</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16515</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16483</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16483</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16478</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16483</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16483</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16483</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16478</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16479</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16479</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16509</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16509</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16478</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16479</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16479</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16500</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16509</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16509</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16478</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16479</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16479</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16492</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16479</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16492</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16500</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16516</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16516</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16492</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16478</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16479</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16489</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16517</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16478</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16479</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16479</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16517</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16478</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16479</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16479</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16549</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16550</v>
      </c>
      <c r="AE496" s="4" t="s">
        <v>16550</v>
      </c>
      <c r="AF496" s="4" t="s">
        <v>16550</v>
      </c>
      <c r="AG496" s="4" t="s">
        <v>16550</v>
      </c>
      <c r="AH496" s="8" t="s">
        <v>16550</v>
      </c>
      <c r="AI496" s="4" t="s">
        <v>16550</v>
      </c>
      <c r="AJ496" s="4" t="s">
        <v>16550</v>
      </c>
      <c r="AK496" s="4" t="s">
        <v>16550</v>
      </c>
      <c r="AL496" s="4" t="s">
        <v>16550</v>
      </c>
      <c r="AM496" s="9" t="s">
        <v>16550</v>
      </c>
      <c r="AN496" s="9" t="s">
        <v>16550</v>
      </c>
      <c r="AO496" s="9" t="s">
        <v>16550</v>
      </c>
      <c r="AP496" s="9" t="s">
        <v>16550</v>
      </c>
      <c r="AQ496" s="6" t="s">
        <v>16550</v>
      </c>
      <c r="AR496" s="5" t="s">
        <v>16550</v>
      </c>
      <c r="AS496" s="5" t="s">
        <v>16550</v>
      </c>
      <c r="AT496" s="4" t="s">
        <v>16550</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16551</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16492</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16518</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16507</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16478</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16479</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16479</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16519</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16520</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16513</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16513</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16478</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16519</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16479</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16479</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16493</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16513</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16512</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16495</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16501</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16485</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16485</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16501</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16521</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16521</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16478</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16479</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16479</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16495</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16495</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16478</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16479</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16479</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16522</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16513</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16478</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16479</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16479</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16503</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16502</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16502</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16501</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16478</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16479</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16479</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16478</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16479</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16479</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16571</v>
      </c>
      <c r="B567" s="3" t="s">
        <v>8493</v>
      </c>
      <c r="C567" s="4" t="s">
        <v>8494</v>
      </c>
      <c r="D567" s="4" t="s">
        <v>8495</v>
      </c>
      <c r="E567" s="4" t="s">
        <v>8496</v>
      </c>
      <c r="F567" s="4" t="s">
        <v>8497</v>
      </c>
      <c r="G567" s="4" t="s">
        <v>8498</v>
      </c>
      <c r="H567" s="3" t="s">
        <v>16572</v>
      </c>
      <c r="I567" s="4" t="s">
        <v>16573</v>
      </c>
      <c r="J567" s="4" t="s">
        <v>16550</v>
      </c>
      <c r="K567" s="5" t="s">
        <v>16574</v>
      </c>
      <c r="L567" s="6" t="s">
        <v>351</v>
      </c>
      <c r="M567" s="5" t="s">
        <v>16575</v>
      </c>
      <c r="N567" s="90">
        <v>3</v>
      </c>
      <c r="O567" s="5" t="s">
        <v>153</v>
      </c>
      <c r="P567" s="90">
        <v>2</v>
      </c>
      <c r="Q567" s="5" t="s">
        <v>16576</v>
      </c>
      <c r="R567" s="90" t="s">
        <v>1593</v>
      </c>
      <c r="S567" s="4" t="s">
        <v>286</v>
      </c>
      <c r="T567" s="68" t="str">
        <f t="shared" si="8"/>
        <v xml:space="preserve">10. Reducción de las desigualdades </v>
      </c>
      <c r="U567" s="90">
        <v>2</v>
      </c>
      <c r="V567" s="4" t="s">
        <v>350</v>
      </c>
      <c r="W567" s="90" t="s">
        <v>351</v>
      </c>
      <c r="X567" s="4" t="s">
        <v>352</v>
      </c>
      <c r="Y567" s="90" t="s">
        <v>353</v>
      </c>
      <c r="Z567" s="4" t="s">
        <v>16577</v>
      </c>
      <c r="AA567" s="54" t="s">
        <v>1351</v>
      </c>
      <c r="AB567" s="3" t="s">
        <v>299</v>
      </c>
      <c r="AC567" s="4" t="s">
        <v>16578</v>
      </c>
      <c r="AD567" s="4" t="s">
        <v>16550</v>
      </c>
      <c r="AE567" s="4" t="s">
        <v>16550</v>
      </c>
      <c r="AF567" s="4" t="s">
        <v>16550</v>
      </c>
      <c r="AG567" s="4" t="s">
        <v>16550</v>
      </c>
      <c r="AH567" s="8" t="s">
        <v>16550</v>
      </c>
      <c r="AI567" s="4" t="s">
        <v>16550</v>
      </c>
      <c r="AJ567" s="4" t="s">
        <v>16550</v>
      </c>
      <c r="AK567" s="4" t="s">
        <v>16550</v>
      </c>
      <c r="AL567" s="4" t="s">
        <v>16550</v>
      </c>
      <c r="AM567" s="3" t="s">
        <v>16550</v>
      </c>
      <c r="AN567" s="3" t="s">
        <v>16550</v>
      </c>
      <c r="AO567" s="3" t="s">
        <v>16550</v>
      </c>
      <c r="AP567" s="3" t="s">
        <v>16550</v>
      </c>
      <c r="AQ567" s="3" t="s">
        <v>16550</v>
      </c>
      <c r="AR567" s="4" t="s">
        <v>16550</v>
      </c>
      <c r="AS567" s="4" t="s">
        <v>16550</v>
      </c>
      <c r="AT567" s="4" t="s">
        <v>16550</v>
      </c>
      <c r="AU567" s="4" t="s">
        <v>16550</v>
      </c>
      <c r="AV567" s="4" t="s">
        <v>16550</v>
      </c>
      <c r="AW567" s="4" t="s">
        <v>16550</v>
      </c>
      <c r="AX567" s="4" t="s">
        <v>16550</v>
      </c>
      <c r="AY567" s="4" t="s">
        <v>16550</v>
      </c>
      <c r="AZ567" s="4" t="s">
        <v>16550</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16479</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16479</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16478</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16479</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16479</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16479</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16479</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16523</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16502</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16502</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16499</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16524</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16495</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16504</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16489</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16479</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16504</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16479</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16478</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16504</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16504</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16478</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16479</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16479</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16499</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16494</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16498</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16479</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16494</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16478</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16479</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16479</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16479</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16523</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16481</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16481</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16478</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16479</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16479</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16481</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16525</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16525</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16481</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16479</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16479</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16525</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16525</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16522</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16486</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16526</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16478</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16525</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16525</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16478</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16503</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16503</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16503</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16525</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16478</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16479</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16479</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16503</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16503</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16503</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16525</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16478</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16479</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16479</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16503</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16503</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16503</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16525</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16478</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16479</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16479</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16527</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16525</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16478</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16479</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16479</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16525</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16478</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16479</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16479</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16485</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16483</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16525</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16478</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16479</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16479</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16516</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16509</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16478</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16479</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16479</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16525</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16525</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16478</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16479</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16479</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16519</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16519</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16519</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16519</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16519</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16519</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16523</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16478</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16519</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16479</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16501</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16501</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16501</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16490</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16478</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16479</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16479</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16519</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16519</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16519</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16519</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16478</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16519</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16479</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16479</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16519</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16501</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16519</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16478</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16519</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16479</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16479</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16519</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16528</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16478</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16519</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16479</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16479</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16519</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16496</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16490</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16478</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16519</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16479</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16479</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16487</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16487</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16487</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16487</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16478</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16479</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16479</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16486</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16486</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16486</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16478</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16479</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16479</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16486</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16487</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16487</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16478</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16479</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16479</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16487</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16487</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16478</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16515</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16479</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16479</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16529</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16478</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16515</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16515</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16515</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16479</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16479</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16515</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16486</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16486</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16478</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16515</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16479</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16479</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16522</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16522</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16478</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16515</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16479</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16479</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16508</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16485</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16530</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16525</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16531</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16529</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16491</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16491</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16491</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16491</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16479</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16532</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16522</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16522</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16522</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16478</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16515</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16479</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16479</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16524</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16478</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16515</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16479</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16479</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16524</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16524</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16524</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16524</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16533</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16524</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16533</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16533</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16534</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16534</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16534</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16534</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16478</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16515</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16479</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16479</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16534</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16534</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16478</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16515</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16479</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16479</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16534</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16534</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16512</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16524</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16524</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16524</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16478</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16515</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16479</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16479</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16491</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16486</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16497</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16497</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16497</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16497</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16497</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16516</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16497</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16497</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16497</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16497</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16515</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16479</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16479</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16516</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16516</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16478</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16515</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16479</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16479</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16516</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16516</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16478</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16515</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16479</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16479</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16526</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16526</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16478</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16515</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16479</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16479</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16481</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16523</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16523</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16523</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16515</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16479</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16479</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16523</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16483</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16506</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16523</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16523</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16478</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16515</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16479</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16479</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16478</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16478</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16478</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16515</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16479</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16479</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16478</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16478</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16478</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16515</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16479</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16479</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16500</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16478</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16515</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16479</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16479</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16500</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16505</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16515</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16479</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16479</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16511</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16511</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16511</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16535</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16511</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16495</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16486</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16535</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16535</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16495</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16478</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16486</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16486</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16486</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16536</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16486</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16478</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16515</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16479</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16479</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16498</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16498</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16498</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16498</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16498</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16478</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16515</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16479</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16479</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16498</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16511</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16535</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16535</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16511</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16478</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16515</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16479</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16479</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16511</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16495</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16495</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16495</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16495</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16554</v>
      </c>
      <c r="B1008" s="3" t="s">
        <v>14928</v>
      </c>
      <c r="C1008" s="4" t="s">
        <v>14929</v>
      </c>
      <c r="D1008" s="4" t="s">
        <v>14930</v>
      </c>
      <c r="E1008" s="4" t="s">
        <v>14931</v>
      </c>
      <c r="F1008" s="4" t="s">
        <v>14932</v>
      </c>
      <c r="G1008" s="4" t="s">
        <v>14933</v>
      </c>
      <c r="H1008" s="3" t="s">
        <v>1243</v>
      </c>
      <c r="I1008" s="4" t="s">
        <v>1244</v>
      </c>
      <c r="J1008" s="4" t="s">
        <v>16550</v>
      </c>
      <c r="K1008" s="5" t="s">
        <v>16555</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16513</v>
      </c>
      <c r="AB1008" s="3" t="s">
        <v>1448</v>
      </c>
      <c r="AC1008" s="4" t="s">
        <v>1449</v>
      </c>
      <c r="AD1008" s="4" t="s">
        <v>16550</v>
      </c>
      <c r="AE1008" s="4" t="s">
        <v>16550</v>
      </c>
      <c r="AF1008" s="4" t="s">
        <v>16550</v>
      </c>
      <c r="AG1008" s="4" t="s">
        <v>16550</v>
      </c>
      <c r="AH1008" s="8" t="s">
        <v>16550</v>
      </c>
      <c r="AI1008" s="4" t="s">
        <v>16550</v>
      </c>
      <c r="AJ1008" s="4" t="s">
        <v>16550</v>
      </c>
      <c r="AK1008" s="4" t="s">
        <v>16550</v>
      </c>
      <c r="AL1008" s="4" t="s">
        <v>16550</v>
      </c>
      <c r="AM1008" s="9" t="s">
        <v>16550</v>
      </c>
      <c r="AN1008" s="9" t="s">
        <v>16550</v>
      </c>
      <c r="AO1008" s="9" t="s">
        <v>16550</v>
      </c>
      <c r="AP1008" s="9" t="s">
        <v>16550</v>
      </c>
      <c r="AQ1008" s="3" t="s">
        <v>16550</v>
      </c>
      <c r="AR1008" s="5" t="s">
        <v>16550</v>
      </c>
      <c r="AS1008" s="5" t="s">
        <v>16550</v>
      </c>
      <c r="AT1008" s="4" t="s">
        <v>16550</v>
      </c>
      <c r="AU1008" s="4" t="s">
        <v>16550</v>
      </c>
      <c r="AV1008" s="4" t="s">
        <v>16550</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16478</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16515</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16479</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16479</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16495</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16495</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16508</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16515</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16479</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16479</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16562</v>
      </c>
      <c r="B1022" s="3" t="s">
        <v>15095</v>
      </c>
      <c r="C1022" s="4" t="s">
        <v>15096</v>
      </c>
      <c r="D1022" s="4" t="s">
        <v>15097</v>
      </c>
      <c r="E1022" s="4" t="s">
        <v>15098</v>
      </c>
      <c r="F1022" s="4" t="s">
        <v>15099</v>
      </c>
      <c r="G1022" s="4" t="s">
        <v>15100</v>
      </c>
      <c r="H1022" s="3" t="s">
        <v>16563</v>
      </c>
      <c r="I1022" s="4" t="s">
        <v>16564</v>
      </c>
      <c r="J1022" s="4" t="s">
        <v>16550</v>
      </c>
      <c r="K1022" s="5" t="s">
        <v>16565</v>
      </c>
      <c r="L1022" s="6">
        <v>1</v>
      </c>
      <c r="M1022" s="5" t="s">
        <v>125</v>
      </c>
      <c r="N1022" s="90">
        <v>5</v>
      </c>
      <c r="O1022" s="5" t="s">
        <v>16566</v>
      </c>
      <c r="P1022" s="90">
        <v>0</v>
      </c>
      <c r="Q1022" s="5" t="s">
        <v>16566</v>
      </c>
      <c r="R1022" s="90" t="s">
        <v>16567</v>
      </c>
      <c r="S1022" s="4" t="s">
        <v>16568</v>
      </c>
      <c r="T1022" s="68" t="str">
        <f t="shared" si="15"/>
        <v xml:space="preserve">05. Igualda de Género </v>
      </c>
      <c r="U1022" s="90">
        <v>2</v>
      </c>
      <c r="V1022" s="4" t="s">
        <v>350</v>
      </c>
      <c r="W1022" s="90" t="s">
        <v>351</v>
      </c>
      <c r="X1022" s="4" t="s">
        <v>352</v>
      </c>
      <c r="Y1022" s="90" t="s">
        <v>4738</v>
      </c>
      <c r="Z1022" s="4" t="s">
        <v>16569</v>
      </c>
      <c r="AA1022" s="54" t="s">
        <v>16503</v>
      </c>
      <c r="AB1022" s="3" t="s">
        <v>15282</v>
      </c>
      <c r="AC1022" s="4" t="s">
        <v>16570</v>
      </c>
      <c r="AD1022" s="4" t="s">
        <v>16550</v>
      </c>
      <c r="AE1022" s="4" t="s">
        <v>16550</v>
      </c>
      <c r="AF1022" s="4" t="s">
        <v>16550</v>
      </c>
      <c r="AG1022" s="4" t="s">
        <v>16550</v>
      </c>
      <c r="AH1022" s="8" t="s">
        <v>16550</v>
      </c>
      <c r="AI1022" s="4" t="s">
        <v>16550</v>
      </c>
      <c r="AJ1022" s="4" t="s">
        <v>16550</v>
      </c>
      <c r="AK1022" s="4" t="s">
        <v>16550</v>
      </c>
      <c r="AL1022" s="4" t="s">
        <v>16550</v>
      </c>
      <c r="AM1022" s="9" t="s">
        <v>16550</v>
      </c>
      <c r="AN1022" s="9" t="s">
        <v>16550</v>
      </c>
      <c r="AO1022" s="9" t="s">
        <v>16550</v>
      </c>
      <c r="AP1022" s="9" t="s">
        <v>16550</v>
      </c>
      <c r="AQ1022" s="3" t="s">
        <v>16550</v>
      </c>
      <c r="AR1022" s="5" t="s">
        <v>16550</v>
      </c>
      <c r="AS1022" s="5" t="s">
        <v>16550</v>
      </c>
      <c r="AT1022" s="4" t="s">
        <v>16550</v>
      </c>
      <c r="AU1022" s="4" t="s">
        <v>16550</v>
      </c>
      <c r="AV1022" s="4" t="s">
        <v>16550</v>
      </c>
      <c r="AW1022" s="4" t="s">
        <v>16550</v>
      </c>
      <c r="AX1022" s="4" t="s">
        <v>16550</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16479</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16479</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16479</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16479</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16478</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16515</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16479</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16479</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16526</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16526</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16478</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16515</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16479</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16479</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16508</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16581</v>
      </c>
      <c r="B1039" s="3" t="s">
        <v>16579</v>
      </c>
      <c r="C1039" t="s">
        <v>16580</v>
      </c>
      <c r="D1039" t="s">
        <v>362</v>
      </c>
      <c r="E1039" t="s">
        <v>362</v>
      </c>
      <c r="F1039" t="s">
        <v>362</v>
      </c>
      <c r="G1039" t="s">
        <v>362</v>
      </c>
      <c r="H1039" t="s">
        <v>16582</v>
      </c>
      <c r="I1039" t="s">
        <v>16583</v>
      </c>
      <c r="J1039" s="4" t="s">
        <v>16550</v>
      </c>
      <c r="K1039" s="51" t="s">
        <v>16584</v>
      </c>
      <c r="L1039" t="s">
        <v>497</v>
      </c>
      <c r="M1039" t="s">
        <v>125</v>
      </c>
      <c r="N1039" t="s">
        <v>840</v>
      </c>
      <c r="O1039" t="s">
        <v>133</v>
      </c>
      <c r="P1039">
        <v>1</v>
      </c>
      <c r="Q1039" t="s">
        <v>16585</v>
      </c>
      <c r="R1039">
        <v>10</v>
      </c>
      <c r="S1039" t="s">
        <v>286</v>
      </c>
      <c r="T1039" s="68" t="str">
        <f t="shared" si="16"/>
        <v xml:space="preserve">10. Reducción de las desigualdades </v>
      </c>
      <c r="U1039" t="s">
        <v>349</v>
      </c>
      <c r="V1039" t="s">
        <v>350</v>
      </c>
      <c r="W1039" t="s">
        <v>349</v>
      </c>
      <c r="X1039" t="s">
        <v>783</v>
      </c>
      <c r="Y1039" t="s">
        <v>498</v>
      </c>
      <c r="Z1039" t="s">
        <v>6551</v>
      </c>
      <c r="AA1039" s="54" t="s">
        <v>16514</v>
      </c>
      <c r="AB1039" t="s">
        <v>16586</v>
      </c>
      <c r="AC1039" t="s">
        <v>16587</v>
      </c>
      <c r="AD1039" s="4" t="s">
        <v>16550</v>
      </c>
      <c r="AE1039" s="4" t="s">
        <v>16550</v>
      </c>
      <c r="AF1039" s="4" t="s">
        <v>16550</v>
      </c>
      <c r="AG1039" s="4" t="s">
        <v>16550</v>
      </c>
      <c r="AH1039" s="24" t="s">
        <v>16550</v>
      </c>
      <c r="AI1039" s="4" t="s">
        <v>16550</v>
      </c>
      <c r="AJ1039" s="4" t="s">
        <v>16550</v>
      </c>
      <c r="AK1039" s="4" t="s">
        <v>16550</v>
      </c>
      <c r="AL1039" s="4" t="s">
        <v>16550</v>
      </c>
      <c r="AM1039" s="4" t="s">
        <v>16550</v>
      </c>
      <c r="AN1039" s="4" t="s">
        <v>16550</v>
      </c>
      <c r="AO1039" s="4" t="s">
        <v>16550</v>
      </c>
      <c r="AP1039" s="4" t="s">
        <v>16550</v>
      </c>
      <c r="AQ1039" s="4" t="s">
        <v>16550</v>
      </c>
      <c r="AR1039" s="5" t="s">
        <v>16550</v>
      </c>
      <c r="AS1039" s="5" t="s">
        <v>16550</v>
      </c>
      <c r="AT1039" s="4" t="s">
        <v>16550</v>
      </c>
      <c r="AU1039" s="4" t="s">
        <v>16550</v>
      </c>
      <c r="AV1039" s="4" t="s">
        <v>16550</v>
      </c>
      <c r="AW1039" s="4" t="s">
        <v>16550</v>
      </c>
      <c r="AX1039" s="4" t="s">
        <v>16550</v>
      </c>
      <c r="AY1039" s="4" t="s">
        <v>16550</v>
      </c>
      <c r="AZ1039" s="4" t="s">
        <v>16550</v>
      </c>
    </row>
  </sheetData>
  <autoFilter ref="A2:GR1039" xr:uid="{00000000-0009-0000-0000-000001000000}">
    <filterColumn colId="2">
      <filters>
        <filter val="ALCALDÍA TLALPAN"/>
      </filters>
    </filterColumn>
  </autoFilter>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16579</v>
      </c>
      <c r="C60" s="35" t="s">
        <v>16580</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2022-03-28T18:49:01Z</cp:lastPrinted>
  <dcterms:created xsi:type="dcterms:W3CDTF">2021-02-11T20:09:15Z</dcterms:created>
  <dcterms:modified xsi:type="dcterms:W3CDTF">2022-03-29T17:19:44Z</dcterms:modified>
</cp:coreProperties>
</file>