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uario\Downloads\PROTECCIÓN CIVIL TRIM. 2021\Enero Junio 2021\"/>
    </mc:Choice>
  </mc:AlternateContent>
  <bookViews>
    <workbookView xWindow="-105" yWindow="-105" windowWidth="20730" windowHeight="1176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PP'!$C$1:$AD$60</definedName>
    <definedName name="ENCABEZADOS" localSheetId="0">'IR PP'!$H$5:$AA$12</definedName>
    <definedName name="IMPRESION" localSheetId="0">'IR PP'!$H$1:$AA$47</definedName>
    <definedName name="_xlnm.Print_Titles" localSheetId="0">'IR PP'!$5:$12</definedName>
  </definedNames>
  <calcPr calcId="162913"/>
  <fileRecoveryPr repairLoad="1"/>
</workbook>
</file>

<file path=xl/calcChain.xml><?xml version="1.0" encoding="utf-8"?>
<calcChain xmlns="http://schemas.openxmlformats.org/spreadsheetml/2006/main">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F14" i="9" l="1"/>
  <c r="G14" i="9"/>
  <c r="I47" i="9"/>
  <c r="H14" i="9"/>
  <c r="B14" i="9" s="1"/>
  <c r="B13" i="9"/>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D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22" i="9"/>
  <c r="D39" i="9" l="1"/>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Z13" i="9"/>
  <c r="Y13" i="9"/>
  <c r="Y40" i="9"/>
  <c r="X40" i="9"/>
  <c r="P40" i="9"/>
  <c r="W40" i="9"/>
  <c r="S40" i="9"/>
  <c r="L40" i="9"/>
  <c r="Z40" i="9"/>
  <c r="V40" i="9"/>
  <c r="M40" i="9"/>
  <c r="Y32" i="9"/>
  <c r="X32" i="9"/>
  <c r="P32" i="9"/>
  <c r="W32" i="9"/>
  <c r="S32" i="9"/>
  <c r="L32" i="9"/>
  <c r="Z32" i="9"/>
  <c r="V32" i="9"/>
  <c r="M32" i="9"/>
  <c r="Z15" i="9"/>
  <c r="Y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Z14" i="9"/>
  <c r="Y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connection>
</connections>
</file>

<file path=xl/sharedStrings.xml><?xml version="1.0" encoding="utf-8"?>
<sst xmlns="http://schemas.openxmlformats.org/spreadsheetml/2006/main" count="61794" uniqueCount="16569">
  <si>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</si>
  <si>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</si>
  <si>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</si>
  <si>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</si>
  <si>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</si>
  <si>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</si>
  <si>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</si>
  <si>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</si>
  <si>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</si>
  <si>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</si>
  <si>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</si>
  <si>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</si>
  <si>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</si>
  <si>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</si>
  <si>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</si>
  <si>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</si>
  <si>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</si>
  <si>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</si>
  <si>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</si>
  <si>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</si>
  <si>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</si>
  <si>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</si>
  <si>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</si>
  <si>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</si>
  <si>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</si>
  <si>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</si>
  <si>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</si>
  <si>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</si>
  <si>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</si>
  <si>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</si>
  <si>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</si>
  <si>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</si>
  <si>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</si>
  <si>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</si>
  <si>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</si>
  <si>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</si>
  <si>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</si>
  <si>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</si>
  <si>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</si>
  <si>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</si>
  <si>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</si>
  <si>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</si>
  <si>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</si>
  <si>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</si>
  <si>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</si>
  <si>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</si>
  <si>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</si>
  <si>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</si>
  <si>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</si>
  <si>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</si>
  <si>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</si>
  <si>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</si>
  <si>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</si>
  <si>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</si>
  <si>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</si>
  <si>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</si>
  <si>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</si>
  <si>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</si>
  <si>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</si>
  <si>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</si>
  <si>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</si>
  <si>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</si>
  <si>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</si>
  <si>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</si>
  <si>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</si>
  <si>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</si>
  <si>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</si>
  <si>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</si>
  <si>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</si>
  <si>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</si>
  <si>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</si>
  <si>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</si>
  <si>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</si>
  <si>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</si>
  <si>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</si>
  <si>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</si>
  <si>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</si>
  <si>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</si>
  <si>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</si>
  <si>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</si>
  <si>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</si>
  <si>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</si>
  <si>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</si>
  <si>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</si>
  <si>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</si>
  <si>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</si>
  <si>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</si>
  <si>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</si>
  <si>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</si>
  <si>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</si>
  <si>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</si>
  <si>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</si>
  <si>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</si>
  <si>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</si>
  <si>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</si>
  <si>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</si>
  <si>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</si>
  <si>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</si>
  <si>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</si>
  <si>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</si>
  <si>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</si>
  <si>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</si>
  <si>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</si>
  <si>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</si>
  <si>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</si>
  <si>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</si>
  <si>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</si>
  <si>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</si>
  <si>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</si>
  <si>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</si>
  <si>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</si>
  <si>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</si>
  <si>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</si>
  <si>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</si>
  <si>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</si>
  <si>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</si>
  <si>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</si>
  <si>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</si>
  <si>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</si>
  <si>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</si>
  <si>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</si>
  <si>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</si>
  <si>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</si>
  <si>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</si>
  <si>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</si>
  <si>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</si>
  <si>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</si>
  <si>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</si>
  <si>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</si>
  <si>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</si>
  <si>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</si>
  <si>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</si>
  <si>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</si>
  <si>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</si>
  <si>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</si>
  <si>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</si>
  <si>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</si>
  <si>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</si>
  <si>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</si>
  <si>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</si>
  <si>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</si>
  <si>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</si>
  <si>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</si>
  <si>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</si>
  <si>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</si>
  <si>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</si>
  <si>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</si>
  <si>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</si>
  <si>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</si>
  <si>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</si>
  <si>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</si>
  <si>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</si>
  <si>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</si>
  <si>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</si>
  <si>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</si>
  <si>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</si>
  <si>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</si>
  <si>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</si>
  <si>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</si>
  <si>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</si>
  <si>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</si>
  <si>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</si>
  <si>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</si>
  <si>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</si>
  <si>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</si>
  <si>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</si>
  <si>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</si>
  <si>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</si>
  <si>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</si>
  <si>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</si>
  <si>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</si>
  <si>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</si>
  <si>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</si>
  <si>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</si>
  <si>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</si>
  <si>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</si>
  <si>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</si>
  <si>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</si>
  <si>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</si>
  <si>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</si>
  <si>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</si>
  <si>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</si>
  <si>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</si>
  <si>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</si>
  <si>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</si>
  <si>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</si>
  <si>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</si>
  <si>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</si>
  <si>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</si>
  <si>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</si>
  <si>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</si>
  <si>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</si>
  <si>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</si>
  <si>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</si>
  <si>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</si>
  <si>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</si>
  <si>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</si>
  <si>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</si>
  <si>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</si>
  <si>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</si>
  <si>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</si>
  <si>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</si>
  <si>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</si>
  <si>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</si>
  <si>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</si>
  <si>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</si>
  <si>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</si>
  <si>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</si>
  <si>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</si>
  <si>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</si>
  <si>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</si>
  <si>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</si>
  <si>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</si>
  <si>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</si>
  <si>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</si>
  <si>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</si>
  <si>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</si>
  <si>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</si>
  <si>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</si>
  <si>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</si>
  <si>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</si>
  <si>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</si>
  <si>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</si>
  <si>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</si>
  <si>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</si>
  <si>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</si>
  <si>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</si>
  <si>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</si>
  <si>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</si>
  <si>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</si>
  <si>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</si>
  <si>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</si>
  <si>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</si>
  <si>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</si>
  <si>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</si>
  <si>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</si>
  <si>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</si>
  <si>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</si>
  <si>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</si>
  <si>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</si>
  <si>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</si>
  <si>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</si>
  <si>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</si>
  <si>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</si>
  <si>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</si>
  <si>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</si>
  <si>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</si>
  <si>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</si>
  <si>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</si>
  <si>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</si>
  <si>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</si>
  <si>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</si>
  <si>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</si>
  <si>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</si>
  <si>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</si>
  <si>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</si>
  <si>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</si>
  <si>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</si>
  <si>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</si>
  <si>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</si>
  <si>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</si>
  <si>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</si>
  <si>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</si>
  <si>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</si>
  <si>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</si>
  <si>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</si>
  <si>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</si>
  <si>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</si>
  <si>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</si>
  <si>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</si>
  <si>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</si>
  <si>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</si>
  <si>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</si>
  <si>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</si>
  <si>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</si>
  <si>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</si>
  <si>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</si>
  <si>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</si>
  <si>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</si>
  <si>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</si>
  <si>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</si>
  <si>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</si>
  <si>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</si>
  <si>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</si>
  <si>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</si>
  <si>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</si>
  <si>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</si>
  <si>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</si>
  <si>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</si>
  <si>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</si>
  <si>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</si>
  <si>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</si>
  <si>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</si>
  <si>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</si>
  <si>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</si>
  <si>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</si>
  <si>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</si>
  <si>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</si>
  <si>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</si>
  <si>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</si>
  <si>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</si>
  <si>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</si>
  <si>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</si>
  <si>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</si>
  <si>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</si>
  <si>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</si>
  <si>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</si>
  <si>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</si>
  <si>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</si>
  <si>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</si>
  <si>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</si>
  <si>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</si>
  <si>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</si>
  <si>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</si>
  <si>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</si>
  <si>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</si>
  <si>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</si>
  <si>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</si>
  <si>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</si>
  <si>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</si>
  <si>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</si>
  <si>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</si>
  <si>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</si>
  <si>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</si>
  <si>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</si>
  <si>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</si>
  <si>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</si>
  <si>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</si>
  <si>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</si>
  <si>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</si>
  <si>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</si>
  <si>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</si>
  <si>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</si>
  <si>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</si>
  <si>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</si>
  <si>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</si>
  <si>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</si>
  <si>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</si>
  <si>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</si>
  <si>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</si>
  <si>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</si>
  <si>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</si>
  <si>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</si>
  <si>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</si>
  <si>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</si>
  <si>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</si>
  <si>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</si>
  <si>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</si>
  <si>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</si>
  <si>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</si>
  <si>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</si>
  <si>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</si>
  <si>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</si>
  <si>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</si>
  <si>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</si>
  <si>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</si>
  <si>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</si>
  <si>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</si>
  <si>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</si>
  <si>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</si>
  <si>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</si>
  <si>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</si>
  <si>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</si>
  <si>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</si>
  <si>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</si>
  <si>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</si>
  <si>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</si>
  <si>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</si>
  <si>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</si>
  <si>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</si>
  <si>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</si>
  <si>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</si>
  <si>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</si>
  <si>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</si>
  <si>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</si>
  <si>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</si>
  <si>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</si>
  <si>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</si>
  <si>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</si>
  <si>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</si>
  <si>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</si>
  <si>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</si>
  <si>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</si>
  <si>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</si>
  <si>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</si>
  <si>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</si>
  <si>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</si>
  <si>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</si>
  <si>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</si>
  <si>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</si>
  <si>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</si>
  <si>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</si>
  <si>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</si>
  <si>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</si>
  <si>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</si>
  <si>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</si>
  <si>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</si>
  <si>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</si>
  <si>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</si>
  <si>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</si>
  <si>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</si>
  <si>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</si>
  <si>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</si>
  <si>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</si>
  <si>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</si>
  <si>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</si>
  <si>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</si>
  <si>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</si>
  <si>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</si>
  <si>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</si>
  <si>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</si>
  <si>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</si>
  <si>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</si>
  <si>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</si>
  <si>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</si>
  <si>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</si>
  <si>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</si>
  <si>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</si>
  <si>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</si>
  <si>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</si>
  <si>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</si>
  <si>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</si>
  <si>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</si>
  <si>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</si>
  <si>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</si>
  <si>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</si>
  <si>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</si>
  <si>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</si>
  <si>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</si>
  <si>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</si>
  <si>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</si>
  <si>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</si>
  <si>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</si>
  <si>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</si>
  <si>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</si>
  <si>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</si>
  <si>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</si>
  <si>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</si>
  <si>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</si>
  <si>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</si>
  <si>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</si>
  <si>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</si>
  <si>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</si>
  <si>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</si>
  <si>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</si>
  <si>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</si>
  <si>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</si>
  <si>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</si>
  <si>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</si>
  <si>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</si>
  <si>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</si>
  <si>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</si>
  <si>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</si>
  <si>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</si>
  <si>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</si>
  <si>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</si>
  <si>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</si>
  <si>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</si>
  <si>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</si>
  <si>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</si>
  <si>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</si>
  <si>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</si>
  <si>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</si>
  <si>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</si>
  <si>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</si>
  <si>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</si>
  <si>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</si>
  <si>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</si>
  <si>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</si>
  <si>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</si>
  <si>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</si>
  <si>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</si>
  <si>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</si>
  <si>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</si>
  <si>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</si>
  <si>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</si>
  <si>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</si>
  <si>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</si>
  <si>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</si>
  <si>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</si>
  <si>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</si>
  <si>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</si>
  <si>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</si>
  <si>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</si>
  <si>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</si>
  <si>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</si>
  <si>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</si>
  <si>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</si>
  <si>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</si>
  <si>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</si>
  <si>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</si>
  <si>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</si>
  <si>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</si>
  <si>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</si>
  <si>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</si>
  <si>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</si>
  <si>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</si>
  <si>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</si>
  <si>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</si>
  <si>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</si>
  <si>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</si>
  <si>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</si>
  <si>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</si>
  <si>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</si>
  <si>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</si>
  <si>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</si>
  <si>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</si>
  <si>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</si>
  <si>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</si>
  <si>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</si>
  <si>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</si>
  <si>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</si>
  <si>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</si>
  <si>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</si>
  <si>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</si>
  <si>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</si>
  <si>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</si>
  <si>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</si>
  <si>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</si>
  <si>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</si>
  <si>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</si>
  <si>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</si>
  <si>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</si>
  <si>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</si>
  <si>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</si>
  <si>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</si>
  <si>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</si>
  <si>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</si>
  <si>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</si>
  <si>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</si>
  <si>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</si>
  <si>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</si>
  <si>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</si>
  <si>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</si>
  <si>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</si>
  <si>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</si>
  <si>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</si>
  <si>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</si>
  <si>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</si>
  <si>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</si>
  <si>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</si>
  <si>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</si>
  <si>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</si>
  <si>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</si>
  <si>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</si>
  <si>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</si>
  <si>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</si>
  <si>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</si>
  <si>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</si>
  <si>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</si>
  <si>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</si>
  <si>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</si>
  <si>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</si>
  <si>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</si>
  <si>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</si>
  <si>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</si>
  <si>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</si>
  <si>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</si>
  <si>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</si>
  <si>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</si>
  <si>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</si>
  <si>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</si>
  <si>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</si>
  <si>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</si>
  <si>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</si>
  <si>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</si>
  <si>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</si>
  <si>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</si>
  <si>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</si>
  <si>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</si>
  <si>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</si>
  <si>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</si>
  <si>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</si>
  <si>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</si>
  <si>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</si>
  <si>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</si>
  <si>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</si>
  <si>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</si>
  <si>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</si>
  <si>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</si>
  <si>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</si>
  <si>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</si>
  <si>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</si>
  <si>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</si>
  <si>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</si>
  <si>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</si>
  <si>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</si>
  <si>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</si>
  <si>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</si>
  <si>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</si>
  <si>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</si>
  <si>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</si>
  <si>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</si>
  <si>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</si>
  <si>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</si>
  <si>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</si>
  <si>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</si>
  <si>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</si>
  <si>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</si>
  <si>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</si>
  <si>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</si>
  <si>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</si>
  <si>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</si>
  <si>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</si>
  <si>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</si>
  <si>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</si>
  <si>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</si>
  <si>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</si>
  <si>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</si>
  <si>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</si>
  <si>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</si>
  <si>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</si>
  <si>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</si>
  <si>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</si>
  <si>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</si>
  <si>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</si>
  <si>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</si>
  <si>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</si>
  <si>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</si>
  <si>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</si>
  <si>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</si>
  <si>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</si>
  <si>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</si>
  <si>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</si>
  <si>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</si>
  <si>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</si>
  <si>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</si>
  <si>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</si>
  <si>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</si>
  <si>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</si>
  <si>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</si>
  <si>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</si>
  <si>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</si>
  <si>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</si>
  <si>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</si>
  <si>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</si>
  <si>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</si>
  <si>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</si>
  <si>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</si>
  <si>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</si>
  <si>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</si>
  <si>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</si>
  <si>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</si>
  <si>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</si>
  <si>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</si>
  <si>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</si>
  <si>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</si>
  <si>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</si>
  <si>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</si>
  <si>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</si>
  <si>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</si>
  <si>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</si>
  <si>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</si>
  <si>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</si>
  <si>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</si>
  <si>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</si>
  <si>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</si>
  <si>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</si>
  <si>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</si>
  <si>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</si>
  <si>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</si>
  <si>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</si>
  <si>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</si>
  <si>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</si>
  <si>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</si>
  <si>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</si>
  <si>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</si>
  <si>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</si>
  <si>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</si>
  <si>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</si>
  <si>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</si>
  <si>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</si>
  <si>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</si>
  <si>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</si>
  <si>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</si>
  <si>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</si>
  <si>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</si>
  <si>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</si>
  <si>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</si>
  <si>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</si>
  <si>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</si>
  <si>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</si>
  <si>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</si>
  <si>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</si>
  <si>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</si>
  <si>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</si>
  <si>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</si>
  <si>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</si>
  <si>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</si>
  <si>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</si>
  <si>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</si>
  <si>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</si>
  <si>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</si>
  <si>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</si>
  <si>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</si>
  <si>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</si>
  <si>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</si>
  <si>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</si>
  <si>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</si>
  <si>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</si>
  <si>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</si>
  <si>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</si>
  <si>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</si>
  <si>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</si>
  <si>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</si>
  <si>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</si>
  <si>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</si>
  <si>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</si>
  <si>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</si>
  <si>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</si>
  <si>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</si>
  <si>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</si>
  <si>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</si>
  <si>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</si>
  <si>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</si>
  <si>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</si>
  <si>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</si>
  <si>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</si>
  <si>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</si>
  <si>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</si>
  <si>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</si>
  <si>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</si>
  <si>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</si>
  <si>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</si>
  <si>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</si>
  <si>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</si>
  <si>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</si>
  <si>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</si>
  <si>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</si>
  <si>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</si>
  <si>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</si>
  <si>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</si>
  <si>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</si>
  <si>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</si>
  <si>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</si>
  <si>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</si>
  <si>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</si>
  <si>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</si>
  <si>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</si>
  <si>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</si>
  <si>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</si>
  <si>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</si>
  <si>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</si>
  <si>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</si>
  <si>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</si>
  <si>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</si>
  <si>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</si>
  <si>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</si>
  <si>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</si>
  <si>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</si>
  <si>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</si>
  <si>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</si>
  <si>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</si>
  <si>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</si>
  <si>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</si>
  <si>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</si>
  <si>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</si>
  <si>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</si>
  <si>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</si>
  <si>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</si>
  <si>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</si>
  <si>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</si>
  <si>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</si>
  <si>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</si>
  <si>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</si>
  <si>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</si>
  <si>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</si>
  <si>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</si>
  <si>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</si>
  <si>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</si>
  <si>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</si>
  <si>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</si>
  <si>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</si>
  <si>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</si>
  <si>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</si>
  <si>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</si>
  <si>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</si>
  <si>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</si>
  <si>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</si>
  <si>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</si>
  <si>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</si>
  <si>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</si>
  <si>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</si>
  <si>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</si>
  <si>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</si>
  <si>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</si>
  <si>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</si>
  <si>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</si>
  <si>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</si>
  <si>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</si>
  <si>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</si>
  <si>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</si>
  <si>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</si>
  <si>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</si>
  <si>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</si>
  <si>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</si>
  <si>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</si>
  <si>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</si>
  <si>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</si>
  <si>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</si>
  <si>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</si>
  <si>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</si>
  <si>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</si>
  <si>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</si>
  <si>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</si>
  <si>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</si>
  <si>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</si>
  <si>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</si>
  <si>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</si>
  <si>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</si>
  <si>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</si>
  <si>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</si>
  <si>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</si>
  <si>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</si>
  <si>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</si>
  <si>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</si>
  <si>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</si>
  <si>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</si>
  <si>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</si>
  <si>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</si>
  <si>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</si>
  <si>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</si>
  <si>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</si>
  <si>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</si>
  <si>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</si>
  <si>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</si>
  <si>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</si>
  <si>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</si>
  <si>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</si>
  <si>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</si>
  <si>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</si>
  <si>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</si>
  <si>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</si>
  <si>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</si>
  <si>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</si>
  <si>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</si>
  <si>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</si>
  <si>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</si>
  <si>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</si>
  <si>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</si>
  <si>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</si>
  <si>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</si>
  <si>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</si>
  <si>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</si>
  <si>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</si>
  <si>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</si>
  <si>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</si>
  <si>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</si>
  <si>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</si>
  <si>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</si>
  <si>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</si>
  <si>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</si>
  <si>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</si>
  <si>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</si>
  <si>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</si>
  <si>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</si>
  <si>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</si>
  <si>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</si>
  <si>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</si>
  <si>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</si>
  <si>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</si>
  <si>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</si>
  <si>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</si>
  <si>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</si>
  <si>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</si>
  <si>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</si>
  <si>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</si>
  <si>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</si>
  <si>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</si>
  <si>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</si>
  <si>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</si>
  <si>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</si>
  <si>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</si>
  <si>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</si>
  <si>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</si>
  <si>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</si>
  <si>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</si>
  <si>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</si>
  <si>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</si>
  <si>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</si>
  <si>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</si>
  <si>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</si>
  <si>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</si>
  <si>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</si>
  <si>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</si>
  <si>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</si>
  <si>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</si>
  <si>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</si>
  <si>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</si>
  <si>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</si>
  <si>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</si>
  <si>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</si>
  <si>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</si>
  <si>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</si>
  <si>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</si>
  <si>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</si>
  <si>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</si>
  <si>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</si>
  <si>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</si>
  <si>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</si>
  <si>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</si>
  <si>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</si>
  <si>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</si>
  <si>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</si>
  <si>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</si>
  <si>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</si>
  <si>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</si>
  <si>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</si>
  <si>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</si>
  <si>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</si>
  <si>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</si>
  <si>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</si>
  <si>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</si>
  <si>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</si>
  <si>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</si>
  <si>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</si>
  <si>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</si>
  <si>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</si>
  <si>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</si>
  <si>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</si>
  <si>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</si>
  <si>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</si>
  <si>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</si>
  <si>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</si>
  <si>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</si>
  <si>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</si>
  <si>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</si>
  <si>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</si>
  <si>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</si>
  <si>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</si>
  <si>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</si>
  <si>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</si>
  <si>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</si>
  <si>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</si>
  <si>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</si>
  <si>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</si>
  <si>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</si>
  <si>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</si>
  <si>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</si>
  <si>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</si>
  <si>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</si>
  <si>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</si>
  <si>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</si>
  <si>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</si>
  <si>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</si>
  <si>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</si>
  <si>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</si>
  <si>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</si>
  <si>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</si>
  <si>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</si>
  <si>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</si>
  <si>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</si>
  <si>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</si>
  <si>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</si>
  <si>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</si>
  <si>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</si>
  <si>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</si>
  <si>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</si>
  <si>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</si>
  <si>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</si>
  <si>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</si>
  <si>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</si>
  <si>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</si>
  <si>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</si>
  <si>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</si>
  <si>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</si>
  <si>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</si>
  <si>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</si>
  <si>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</si>
  <si>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</si>
  <si>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</si>
  <si>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</si>
  <si>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</si>
  <si>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</si>
  <si>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</si>
  <si>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</si>
  <si>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</si>
  <si>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</si>
  <si>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</si>
  <si>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</si>
  <si>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</si>
  <si>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</si>
  <si>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</si>
  <si>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</si>
  <si>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</si>
  <si>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</si>
  <si>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</si>
  <si>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</si>
  <si>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</si>
  <si>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</si>
  <si>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</si>
  <si>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</si>
  <si>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</si>
  <si>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</si>
  <si>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</si>
  <si>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</si>
  <si>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</si>
  <si>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</si>
  <si>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</si>
  <si>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</si>
  <si>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</si>
  <si>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</si>
  <si>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</si>
  <si>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</si>
  <si>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</si>
  <si>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</si>
  <si>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</si>
  <si>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</si>
  <si>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</si>
  <si>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</si>
  <si>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</si>
  <si>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</si>
  <si>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</si>
  <si>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</si>
  <si>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</si>
  <si>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</si>
  <si>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</si>
  <si>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</si>
  <si>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</si>
  <si>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</si>
  <si>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</si>
  <si>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</si>
  <si>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</si>
  <si>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</si>
  <si>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</si>
  <si>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</si>
  <si>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</si>
  <si>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</si>
  <si>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</si>
  <si>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</si>
  <si>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</si>
  <si>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</si>
  <si>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</si>
  <si>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</si>
  <si>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</si>
  <si>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</si>
  <si>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</si>
  <si>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</si>
  <si>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</si>
  <si>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</si>
  <si>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</si>
  <si>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</si>
  <si>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</si>
  <si>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</si>
  <si>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</si>
  <si>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</si>
  <si>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</si>
  <si>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</si>
  <si>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</si>
  <si>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</si>
  <si>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</si>
  <si>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</si>
  <si>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</si>
  <si>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</si>
  <si>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</si>
  <si>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</si>
  <si>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</si>
  <si>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</si>
  <si>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</si>
  <si>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</si>
  <si>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</si>
  <si>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</si>
  <si>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</si>
  <si>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</si>
  <si>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</si>
  <si>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</si>
  <si>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</si>
  <si>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</si>
  <si>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</si>
  <si>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</si>
  <si>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</si>
  <si>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</si>
  <si>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</si>
  <si>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</si>
  <si>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</si>
  <si>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</si>
  <si>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</si>
  <si>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</si>
  <si>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</si>
  <si>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</si>
  <si>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</si>
  <si>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</si>
  <si>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</si>
  <si>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</si>
  <si>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</si>
  <si>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</si>
  <si>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</si>
  <si>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</si>
  <si>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</si>
  <si>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</si>
  <si>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</si>
  <si>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</si>
  <si>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</si>
  <si>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</si>
  <si>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</si>
  <si>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</si>
  <si>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</si>
  <si>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</si>
  <si>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</si>
  <si>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</si>
  <si>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</si>
  <si>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</si>
  <si>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</si>
  <si>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</si>
  <si>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</si>
  <si>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</si>
  <si>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</si>
  <si>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</si>
  <si>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</si>
  <si>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</si>
  <si>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</si>
  <si>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</si>
  <si>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</si>
  <si>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</si>
  <si>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</si>
  <si>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</si>
  <si>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</si>
  <si>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</si>
  <si>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</si>
  <si>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</si>
  <si>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</si>
  <si>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</si>
  <si>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</si>
  <si>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</si>
  <si>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</si>
  <si>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</si>
  <si>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</si>
  <si>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</si>
  <si>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</si>
  <si>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</si>
  <si>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</si>
  <si>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</si>
  <si>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</si>
  <si>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</si>
  <si>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</si>
  <si>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</si>
  <si>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</si>
  <si>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</si>
  <si>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</si>
  <si>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</si>
  <si>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</si>
  <si>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</si>
  <si>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</si>
  <si>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</si>
  <si>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</si>
  <si>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</si>
  <si>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</si>
  <si>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</si>
  <si>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</si>
  <si>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</si>
  <si>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</si>
  <si>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</si>
  <si>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</si>
  <si>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</si>
  <si>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</si>
  <si>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</si>
  <si>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</si>
  <si>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</si>
  <si>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</si>
  <si>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</si>
  <si>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</si>
  <si>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</si>
  <si>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</si>
  <si>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</si>
  <si>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</si>
  <si>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</si>
  <si>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</si>
  <si>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</si>
  <si>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</si>
  <si>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</si>
  <si>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</si>
  <si>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</si>
  <si>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</si>
  <si>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</si>
  <si>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</si>
  <si>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</si>
  <si>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</si>
  <si>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</si>
  <si>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</si>
  <si>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</si>
  <si>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</si>
  <si>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</si>
  <si>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</si>
  <si>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</si>
  <si>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</si>
  <si>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</si>
  <si>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</si>
  <si>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</si>
  <si>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</si>
  <si>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</si>
  <si>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</si>
  <si>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</si>
  <si>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</si>
  <si>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</si>
  <si>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</si>
  <si>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</si>
  <si>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</si>
  <si>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</si>
  <si>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</si>
  <si>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</si>
  <si>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</si>
  <si>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</si>
  <si>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</si>
  <si>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</si>
  <si>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</si>
  <si>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</si>
  <si>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</si>
  <si>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</si>
  <si>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</si>
  <si>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</si>
  <si>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</si>
  <si>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</si>
  <si>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</si>
  <si>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</si>
  <si>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</si>
  <si>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</si>
  <si>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</si>
  <si>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</si>
  <si>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</si>
  <si>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</si>
  <si>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</si>
  <si>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</si>
  <si>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</si>
  <si>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</si>
  <si>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</si>
  <si>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</si>
  <si>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</si>
  <si>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</si>
  <si>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</si>
  <si>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</si>
  <si>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</si>
  <si>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</si>
  <si>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</si>
  <si>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</si>
  <si>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</si>
  <si>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</si>
  <si>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</si>
  <si>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</si>
  <si>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</si>
  <si>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</si>
  <si>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</si>
  <si>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</si>
  <si>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</si>
  <si>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</si>
  <si>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</si>
  <si>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</si>
  <si>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</si>
  <si>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</si>
  <si>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</si>
  <si>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</si>
  <si>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</si>
  <si>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</si>
  <si>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</si>
  <si>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</si>
  <si>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</si>
  <si>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</si>
  <si>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</si>
  <si>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</si>
  <si>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</si>
  <si>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</si>
  <si>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</si>
  <si>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</si>
  <si>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</si>
  <si>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</si>
  <si>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</si>
  <si>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</si>
  <si>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</si>
  <si>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</si>
  <si>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</si>
  <si>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</si>
  <si>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</si>
  <si>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</si>
  <si>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</si>
  <si>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</si>
  <si>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</si>
  <si>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</si>
  <si>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</si>
  <si>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</si>
  <si>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</si>
  <si>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</si>
  <si>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</si>
  <si>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</si>
  <si>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</si>
  <si>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</si>
  <si>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</si>
  <si>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</si>
  <si>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</si>
  <si>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</si>
  <si>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</si>
  <si>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</si>
  <si>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</si>
  <si>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</si>
  <si>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</si>
  <si>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</si>
  <si>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</si>
  <si>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</si>
  <si>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</si>
  <si>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</si>
  <si>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</si>
  <si>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</si>
  <si>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</si>
  <si>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</si>
  <si>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</si>
  <si>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</si>
  <si>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</si>
  <si>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</si>
  <si>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</si>
  <si>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</si>
  <si>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</si>
  <si>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</si>
  <si>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</si>
  <si>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</si>
  <si>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</si>
  <si>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</si>
  <si>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</si>
  <si>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</si>
  <si>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</si>
  <si>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</si>
  <si>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</si>
  <si>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</si>
  <si>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</si>
  <si>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</si>
  <si>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</si>
  <si>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</si>
  <si>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</si>
  <si>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</si>
  <si>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</si>
  <si>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</si>
  <si>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</si>
  <si>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</si>
  <si>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</si>
  <si>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</si>
  <si>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</si>
  <si>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</si>
  <si>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</si>
  <si>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</si>
  <si>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</si>
  <si>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</si>
  <si>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</si>
  <si>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</si>
  <si>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</si>
  <si>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</si>
  <si>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</si>
  <si>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</si>
  <si>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</si>
  <si>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</si>
  <si>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</si>
  <si>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</si>
  <si>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</si>
  <si>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</si>
  <si>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</si>
  <si>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</si>
  <si>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</si>
  <si>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</si>
  <si>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</si>
  <si>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</si>
  <si>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</si>
  <si>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</si>
  <si>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</si>
  <si>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</si>
  <si>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</si>
  <si>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</si>
  <si>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</si>
  <si>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</si>
  <si>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</si>
  <si>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</si>
  <si>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</si>
  <si>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</si>
  <si>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</si>
  <si>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</si>
  <si>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</si>
  <si>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</si>
  <si>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</si>
  <si>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</si>
  <si>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</si>
  <si>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</si>
  <si>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</si>
  <si>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</si>
  <si>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</si>
  <si>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</si>
  <si>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</si>
  <si>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</si>
  <si>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</si>
  <si>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</si>
  <si>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</si>
  <si>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</si>
  <si>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</si>
  <si>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</si>
  <si>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</si>
  <si>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</si>
  <si>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</si>
  <si>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</si>
  <si>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</si>
  <si>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</si>
  <si>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</si>
  <si>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</si>
  <si>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</si>
  <si>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</si>
  <si>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</si>
  <si>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</si>
  <si>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</si>
  <si>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</si>
  <si>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</si>
  <si>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</si>
  <si>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</si>
  <si>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</si>
  <si>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</si>
  <si>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</si>
  <si>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</si>
  <si>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</si>
  <si>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</si>
  <si>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</si>
  <si>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</si>
  <si>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</si>
  <si>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</si>
  <si>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</si>
  <si>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</si>
  <si>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</si>
  <si>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</si>
  <si>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</si>
  <si>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</si>
  <si>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</si>
  <si>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</si>
  <si>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</si>
  <si>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</si>
  <si>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</si>
  <si>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</si>
  <si>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</si>
  <si>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</si>
  <si>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</si>
  <si>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</si>
  <si>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</si>
  <si>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</si>
  <si>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</si>
  <si>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</si>
  <si>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</si>
  <si>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</si>
  <si>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</si>
  <si>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</si>
  <si>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</si>
  <si>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</si>
  <si>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</si>
  <si>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</si>
  <si>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</si>
  <si>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</si>
  <si>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</si>
  <si>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</si>
  <si>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</si>
  <si>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</si>
  <si>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</si>
  <si>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</si>
  <si>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</si>
  <si>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</si>
  <si>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</si>
  <si>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</si>
  <si>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</si>
  <si>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</si>
  <si>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</si>
  <si>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</si>
  <si>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</si>
  <si>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</si>
  <si>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</si>
  <si>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</si>
  <si>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</si>
  <si>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</si>
  <si>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</si>
  <si>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</si>
  <si>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</si>
  <si>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</si>
  <si>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</si>
  <si>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</si>
  <si>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</si>
  <si>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</si>
  <si>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</si>
  <si>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</si>
  <si>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</si>
  <si>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</si>
  <si>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</si>
  <si>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</si>
  <si>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</si>
  <si>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</si>
  <si>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</si>
  <si>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</si>
  <si>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</si>
  <si>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</si>
  <si>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</si>
  <si>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</si>
  <si>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</si>
  <si>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</si>
  <si>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</si>
  <si>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</si>
  <si>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</si>
  <si>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</si>
  <si>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</si>
  <si>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</si>
  <si>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</si>
  <si>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</si>
  <si>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</si>
  <si>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</si>
  <si>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</si>
  <si>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</si>
  <si>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</si>
  <si>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</si>
  <si>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</si>
  <si>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</si>
  <si>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</si>
  <si>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</si>
  <si>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</si>
  <si>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</si>
  <si>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</si>
  <si>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</si>
  <si>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</si>
  <si>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</si>
  <si>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</si>
  <si>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</si>
  <si>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</si>
  <si>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</si>
  <si>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</si>
  <si>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</si>
  <si>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</si>
  <si>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</si>
  <si>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</si>
  <si>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</si>
  <si>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</si>
  <si>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</si>
  <si>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</si>
  <si>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</si>
  <si>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</si>
  <si>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</si>
  <si>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</si>
  <si>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</si>
  <si>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</si>
  <si>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</si>
  <si>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</si>
  <si>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</si>
  <si>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</si>
  <si>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</si>
  <si>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</si>
  <si>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</si>
  <si>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</si>
  <si>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</si>
  <si>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</si>
  <si>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</si>
  <si>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</si>
  <si>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</si>
  <si>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</si>
  <si>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</si>
  <si>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</si>
  <si>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</si>
  <si>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</si>
  <si>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</si>
  <si>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</si>
  <si>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</si>
  <si>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</si>
  <si>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</si>
  <si>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</si>
  <si>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</si>
  <si>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</si>
  <si>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</si>
  <si>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</si>
  <si>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</si>
  <si>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</si>
  <si>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</si>
  <si>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</si>
  <si>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</si>
  <si>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</si>
  <si>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</si>
  <si>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</si>
  <si>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</si>
  <si>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</si>
  <si>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</si>
  <si>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</si>
  <si>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</si>
  <si>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</si>
  <si>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</si>
  <si>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</si>
  <si>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</si>
  <si>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</si>
  <si>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</si>
  <si>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</si>
  <si>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</si>
  <si>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</si>
  <si>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</si>
  <si>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</si>
  <si>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</si>
  <si>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</si>
  <si>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</si>
  <si>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</si>
  <si>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</si>
  <si>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</si>
  <si>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</si>
  <si>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</si>
  <si>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</si>
  <si>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</si>
  <si>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</si>
  <si>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</si>
  <si>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</si>
  <si>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</si>
  <si>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</si>
  <si>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</si>
  <si>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</si>
  <si>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</si>
  <si>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</si>
  <si>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</si>
  <si>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</si>
  <si>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</si>
  <si>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</si>
  <si>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</si>
  <si>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</si>
  <si>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</si>
  <si>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</si>
  <si>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</si>
  <si>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</si>
  <si>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</si>
  <si>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</si>
  <si>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</si>
  <si>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</si>
  <si>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</si>
  <si>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</si>
  <si>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</si>
  <si>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</si>
  <si>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</si>
  <si>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</si>
  <si>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</si>
  <si>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</si>
  <si>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</si>
  <si>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</si>
  <si>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</si>
  <si>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</si>
  <si>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</si>
  <si>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</si>
  <si>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</si>
  <si>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</si>
  <si>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</si>
  <si>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</si>
  <si>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</si>
  <si>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</si>
  <si>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</si>
  <si>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</si>
  <si>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</si>
  <si>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</si>
  <si>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</si>
  <si>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</si>
  <si>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</si>
  <si>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</si>
  <si>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</si>
  <si>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</si>
  <si>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</si>
  <si>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</si>
  <si>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</si>
  <si>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</si>
  <si>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</si>
  <si>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</si>
  <si>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</si>
  <si>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</si>
  <si>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</si>
  <si>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</si>
  <si>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</si>
  <si>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</si>
  <si>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</si>
  <si>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</si>
  <si>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</si>
  <si>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</si>
  <si>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</si>
  <si>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</si>
  <si>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</si>
  <si>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</si>
  <si>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</si>
  <si>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</si>
  <si>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</si>
  <si>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</si>
  <si>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</si>
  <si>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</si>
  <si>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</si>
  <si>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</si>
  <si>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</si>
  <si>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</si>
  <si>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</si>
  <si>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</si>
  <si>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</si>
  <si>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</si>
  <si>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</si>
  <si>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</si>
  <si>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</si>
  <si>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</si>
  <si>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</si>
  <si>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</si>
  <si>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</si>
  <si>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</si>
  <si>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</si>
  <si>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</si>
  <si>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</si>
  <si>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</si>
  <si>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</si>
  <si>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</si>
  <si>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</si>
  <si>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</si>
  <si>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</si>
  <si>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</si>
  <si>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</si>
  <si>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</si>
  <si>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</si>
  <si>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</si>
  <si>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</si>
  <si>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</si>
  <si>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</si>
  <si>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</si>
  <si>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</si>
  <si>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</si>
  <si>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</si>
  <si>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</si>
  <si>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</si>
  <si>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</si>
  <si>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</si>
  <si>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</si>
  <si>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</si>
  <si>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</si>
  <si>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</si>
  <si>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</si>
  <si>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</si>
  <si>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</si>
  <si>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</si>
  <si>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</si>
  <si>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</si>
  <si>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</si>
  <si>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</si>
  <si>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</si>
  <si>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</si>
  <si>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</si>
  <si>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</si>
  <si>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</si>
  <si>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</si>
  <si>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</si>
  <si>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</si>
  <si>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</si>
  <si>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</si>
  <si>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</si>
  <si>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</si>
  <si>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</si>
  <si>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</si>
  <si>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</si>
  <si>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</si>
  <si>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</si>
  <si>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</si>
  <si>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</si>
  <si>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</si>
  <si>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</si>
  <si>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</si>
  <si>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</si>
  <si>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</si>
  <si>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</si>
  <si>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</si>
  <si>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</si>
  <si>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</si>
  <si>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</si>
  <si>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</si>
  <si>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</si>
  <si>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</si>
  <si>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</si>
  <si>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</si>
  <si>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</si>
  <si>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</si>
  <si>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</si>
  <si>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</si>
  <si>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</si>
  <si>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</si>
  <si>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</si>
  <si>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</si>
  <si>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</si>
  <si>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</si>
  <si>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</si>
  <si>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</si>
  <si>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</si>
  <si>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</si>
  <si>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</si>
  <si>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</si>
  <si>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</si>
  <si>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</si>
  <si>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</si>
  <si>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</si>
  <si>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</si>
  <si>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</si>
  <si>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</si>
  <si>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</si>
  <si>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</si>
  <si>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</si>
  <si>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</si>
  <si>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</si>
  <si>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</si>
  <si>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</si>
  <si>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</si>
  <si>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</si>
  <si>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</si>
  <si>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</si>
  <si>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</si>
  <si>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</si>
  <si>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</si>
  <si>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</si>
  <si>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</si>
  <si>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</si>
  <si>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</si>
  <si>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</si>
  <si>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</si>
  <si>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</si>
  <si>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</si>
  <si>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</si>
  <si>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</si>
  <si>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</si>
  <si>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</si>
  <si>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</si>
  <si>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</si>
  <si>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</si>
  <si>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</si>
  <si>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</si>
  <si>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</si>
  <si>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</si>
  <si>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</si>
  <si>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</si>
  <si>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</si>
  <si>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</si>
  <si>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</si>
  <si>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</si>
  <si>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</si>
  <si>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</si>
  <si>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</si>
  <si>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</si>
  <si>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</si>
  <si>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</si>
  <si>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</si>
  <si>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</si>
  <si>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</si>
  <si>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</si>
  <si>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</si>
  <si>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</si>
  <si>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</si>
  <si>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</si>
  <si>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</si>
  <si>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</si>
  <si>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</si>
  <si>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</si>
  <si>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</si>
  <si>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</si>
  <si>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</si>
  <si>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</si>
  <si>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</si>
  <si>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</si>
  <si>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</si>
  <si>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</si>
  <si>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</si>
  <si>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</si>
  <si>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</si>
  <si>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</si>
  <si>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</si>
  <si>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</si>
  <si>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</si>
  <si>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</si>
  <si>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</si>
  <si>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</si>
  <si>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</si>
  <si>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</si>
  <si>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</si>
  <si>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</si>
  <si>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</si>
  <si>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</si>
  <si>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</si>
  <si>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</si>
  <si>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</si>
  <si>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</si>
  <si>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</si>
  <si>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</si>
  <si>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</si>
  <si>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</si>
  <si>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</si>
  <si>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</si>
  <si>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</si>
  <si>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</si>
  <si>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</si>
  <si>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</si>
  <si>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</si>
  <si>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</si>
  <si>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</si>
  <si>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</si>
  <si>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</si>
  <si>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</si>
  <si>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</si>
  <si>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</si>
  <si>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</si>
  <si>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</si>
  <si>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</si>
  <si>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</si>
  <si>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</si>
  <si>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</si>
  <si>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</si>
  <si>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</si>
  <si>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</si>
  <si>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</si>
  <si>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</si>
  <si>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</si>
  <si>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</si>
  <si>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</si>
  <si>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</si>
  <si>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</si>
  <si>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</si>
  <si>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</si>
  <si>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</si>
  <si>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</si>
  <si>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</si>
  <si>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</si>
  <si>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</si>
  <si>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</si>
  <si>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</si>
  <si>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</si>
  <si>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</si>
  <si>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</si>
  <si>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</si>
  <si>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</si>
  <si>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</si>
  <si>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</si>
  <si>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</si>
  <si>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</si>
  <si>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</si>
  <si>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</si>
  <si>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</si>
  <si>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</si>
  <si>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</si>
  <si>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</si>
  <si>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</si>
  <si>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</si>
  <si>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</si>
  <si>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</si>
  <si>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</si>
  <si>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</si>
  <si>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</si>
  <si>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</si>
  <si>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</si>
  <si>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</si>
  <si>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</si>
  <si>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</si>
  <si>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</si>
  <si>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</si>
  <si>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</si>
  <si>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</si>
  <si>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</si>
  <si>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</si>
  <si>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</si>
  <si>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</si>
  <si>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</si>
  <si>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</si>
  <si>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</si>
  <si>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</si>
  <si>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</si>
  <si>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</si>
  <si>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</si>
  <si>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</si>
  <si>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</si>
  <si>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</si>
  <si>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</si>
  <si>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</si>
  <si>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</si>
  <si>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</si>
  <si>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</si>
  <si>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</si>
  <si>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</si>
  <si>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</si>
  <si>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</si>
  <si>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</si>
  <si>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</si>
  <si>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</si>
  <si>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</si>
  <si>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</si>
  <si>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</si>
  <si>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</si>
  <si>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</si>
  <si>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</si>
  <si>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</si>
  <si>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</si>
  <si>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</si>
  <si>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</si>
  <si>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</si>
  <si>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</si>
  <si>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</si>
  <si>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</si>
  <si>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</si>
  <si>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</si>
  <si>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</si>
  <si>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</si>
  <si>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</si>
  <si>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</si>
  <si>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</si>
  <si>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</si>
  <si>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</si>
  <si>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</si>
  <si>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</si>
  <si>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</si>
  <si>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</si>
  <si>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</si>
  <si>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</si>
  <si>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</si>
  <si>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</si>
  <si>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</si>
  <si>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</si>
  <si>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</si>
  <si>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</si>
  <si>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</si>
  <si>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</si>
  <si>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</si>
  <si>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</si>
  <si>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</si>
  <si>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</si>
  <si>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</si>
  <si>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</si>
  <si>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</si>
  <si>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</si>
  <si>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</si>
  <si>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</si>
  <si>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</si>
  <si>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</si>
  <si>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</si>
  <si>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</si>
  <si>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</si>
  <si>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</si>
  <si>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</si>
  <si>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</si>
  <si>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</si>
  <si>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</si>
  <si>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</si>
  <si>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</si>
  <si>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</si>
  <si>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</si>
  <si>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</si>
  <si>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</si>
  <si>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</si>
  <si>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</si>
  <si>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</si>
  <si>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</si>
  <si>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</si>
  <si>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</si>
  <si>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</si>
  <si>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</si>
  <si>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</si>
  <si>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</si>
  <si>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</si>
  <si>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</si>
  <si>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</si>
  <si>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</si>
  <si>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</si>
  <si>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</si>
  <si>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</si>
  <si>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</si>
  <si>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</si>
  <si>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</si>
  <si>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</si>
  <si>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</si>
  <si>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</si>
  <si>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</si>
  <si>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</si>
  <si>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</si>
  <si>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</si>
  <si>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</si>
  <si>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</si>
  <si>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</si>
  <si>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</si>
  <si>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</si>
  <si>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</si>
  <si>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</si>
  <si>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</si>
  <si>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</si>
  <si>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</si>
  <si>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</si>
  <si>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</si>
  <si>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</si>
  <si>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</si>
  <si>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</si>
  <si>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</si>
  <si>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</si>
  <si>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</si>
  <si>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</si>
  <si>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</si>
  <si>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</si>
  <si>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</si>
  <si>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</si>
  <si>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</si>
  <si>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</si>
  <si>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</si>
  <si>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</si>
  <si>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</si>
  <si>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</si>
  <si>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</si>
  <si>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</si>
  <si>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</si>
  <si>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</si>
  <si>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</si>
  <si>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</si>
  <si>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</si>
  <si>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</si>
  <si>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</si>
  <si>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</si>
  <si>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</si>
  <si>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</si>
  <si>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</si>
  <si>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</si>
  <si>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</si>
  <si>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</si>
  <si>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</si>
  <si>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</si>
  <si>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</si>
  <si>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</si>
  <si>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</si>
  <si>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</si>
  <si>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</si>
  <si>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</si>
  <si>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</si>
  <si>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</si>
  <si>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</si>
  <si>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</si>
  <si>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</si>
  <si>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</si>
  <si>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</si>
  <si>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</si>
  <si>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</si>
  <si>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</si>
  <si>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</si>
  <si>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</si>
  <si>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</si>
  <si>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</si>
  <si>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</si>
  <si>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</si>
  <si>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</si>
  <si>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</si>
  <si>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</si>
  <si>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</si>
  <si>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</si>
  <si>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</si>
  <si>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</si>
  <si>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</si>
  <si>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</si>
  <si>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</si>
  <si>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</si>
  <si>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</si>
  <si>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</si>
  <si>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</si>
  <si>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</si>
  <si>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</si>
  <si>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</si>
  <si>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</si>
  <si>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</si>
  <si>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</si>
  <si>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</si>
  <si>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</si>
  <si>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</si>
  <si>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</si>
  <si>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</si>
  <si>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</si>
  <si>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</si>
  <si>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</si>
  <si>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</si>
  <si>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</si>
  <si>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</si>
  <si>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</si>
  <si>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</si>
  <si>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</si>
  <si>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</si>
  <si>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</si>
  <si>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</si>
  <si>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</si>
  <si>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</si>
  <si>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</si>
  <si>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</si>
  <si>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</si>
  <si>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</si>
  <si>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</si>
  <si>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</si>
  <si>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</si>
  <si>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</si>
  <si>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</si>
  <si>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</si>
  <si>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</si>
  <si>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</si>
  <si>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</si>
  <si>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</si>
  <si>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</si>
  <si>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</si>
  <si>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</si>
  <si>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</si>
  <si>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</si>
  <si>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</si>
  <si>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</si>
  <si>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</si>
  <si>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</si>
  <si>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</si>
  <si>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</si>
  <si>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</si>
  <si>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</si>
  <si>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</si>
  <si>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</si>
  <si>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</si>
  <si>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</si>
  <si>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</si>
  <si>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</si>
  <si>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</si>
  <si>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</si>
  <si>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</si>
  <si>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</si>
  <si>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</si>
  <si>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</si>
  <si>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</si>
  <si>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</si>
  <si>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</si>
  <si>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</si>
  <si>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</si>
  <si>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</si>
  <si>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</si>
  <si>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</si>
  <si>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</si>
  <si>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</si>
  <si>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</si>
  <si>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</si>
  <si>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</si>
  <si>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</si>
  <si>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</si>
  <si>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</si>
  <si>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</si>
  <si>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</si>
  <si>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</si>
  <si>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</si>
  <si>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</si>
  <si>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</si>
  <si>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</si>
  <si>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</si>
  <si>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</si>
  <si>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</si>
  <si>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</si>
  <si>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</si>
  <si>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</si>
  <si>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</si>
  <si>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</si>
  <si>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</si>
  <si>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</si>
  <si>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</si>
  <si>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</si>
  <si>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</si>
  <si>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</si>
  <si>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</si>
  <si>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</si>
  <si>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</si>
  <si>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</si>
  <si>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</si>
  <si>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</si>
  <si>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</si>
  <si>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</si>
  <si>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</si>
  <si>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</si>
  <si>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</si>
  <si>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</si>
  <si>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</si>
  <si>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</si>
  <si>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</si>
  <si>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</si>
  <si>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</si>
  <si>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</si>
  <si>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</si>
  <si>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</si>
  <si>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</si>
  <si>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</si>
  <si>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</si>
  <si>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</si>
  <si>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</si>
  <si>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</si>
  <si>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</si>
  <si>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</si>
  <si>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</si>
  <si>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</si>
  <si>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</si>
  <si>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</si>
  <si>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</si>
  <si>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</si>
  <si>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</si>
  <si>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</si>
  <si>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</si>
  <si>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</si>
  <si>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</si>
  <si>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</si>
  <si>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</si>
  <si>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</si>
  <si>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</si>
  <si>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</si>
  <si>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</si>
  <si>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</si>
  <si>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</si>
  <si>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</si>
  <si>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</si>
  <si>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</si>
  <si>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</si>
  <si>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</si>
  <si>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</si>
  <si>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</si>
  <si>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</si>
  <si>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</si>
  <si>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</si>
  <si>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</si>
  <si>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</si>
  <si>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</si>
  <si>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</si>
  <si>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</si>
  <si>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</si>
  <si>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</si>
  <si>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</si>
  <si>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</si>
  <si>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</si>
  <si>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</si>
  <si>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</si>
  <si>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</si>
  <si>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</si>
  <si>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</si>
  <si>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</si>
  <si>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</si>
  <si>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</si>
  <si>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</si>
  <si>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</si>
  <si>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</si>
  <si>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</si>
  <si>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</si>
  <si>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</si>
  <si>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</si>
  <si>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</si>
  <si>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</si>
  <si>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</si>
  <si>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</si>
  <si>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</si>
  <si>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</si>
  <si>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</si>
  <si>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</si>
  <si>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</si>
  <si>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</si>
  <si>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</si>
  <si>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</si>
  <si>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</si>
  <si>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</si>
  <si>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</si>
  <si>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</si>
  <si>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</si>
  <si>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</si>
  <si>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</si>
  <si>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</si>
  <si>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</si>
  <si>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</si>
  <si>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</si>
  <si>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</si>
  <si>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</si>
  <si>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</si>
  <si>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</si>
  <si>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</si>
  <si>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</si>
  <si>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</si>
  <si>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</si>
  <si>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</si>
  <si>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</si>
  <si>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</si>
  <si>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</si>
  <si>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</si>
  <si>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</si>
  <si>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</si>
  <si>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</si>
  <si>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</si>
  <si>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</si>
  <si>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</si>
  <si>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</si>
  <si>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</si>
  <si>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</si>
  <si>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</si>
  <si>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</si>
  <si>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</si>
  <si>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</si>
  <si>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</si>
  <si>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</si>
  <si>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</si>
  <si>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</si>
  <si>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</si>
  <si>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</si>
  <si>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</si>
  <si>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</si>
  <si>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</si>
  <si>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</si>
  <si>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</si>
  <si>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</si>
  <si>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</si>
  <si>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</si>
  <si>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</si>
  <si>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</si>
  <si>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</si>
  <si>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</si>
  <si>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</si>
  <si>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</si>
  <si>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</si>
  <si>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</si>
  <si>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</si>
  <si>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</si>
  <si>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</si>
  <si>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</si>
  <si>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</si>
  <si>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</si>
  <si>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</si>
  <si>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</si>
  <si>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</si>
  <si>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</si>
  <si>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</si>
  <si>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</si>
  <si>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</si>
  <si>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</si>
  <si>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</si>
  <si>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</si>
  <si>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</si>
  <si>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</si>
  <si>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</si>
  <si>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</si>
  <si>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</si>
  <si>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</si>
  <si>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</si>
  <si>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</si>
  <si>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</si>
  <si>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</si>
  <si>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</si>
  <si>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</si>
  <si>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</si>
  <si>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</si>
  <si>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</si>
  <si>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</si>
  <si>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</si>
  <si>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</si>
  <si>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</si>
  <si>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</si>
  <si>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</si>
  <si>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</si>
  <si>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</si>
  <si>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</si>
  <si>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</si>
  <si>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</si>
  <si>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</si>
  <si>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</si>
  <si>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</si>
  <si>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</si>
  <si>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</si>
  <si>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</si>
  <si>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</si>
  <si>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</si>
  <si>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</si>
  <si>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</si>
  <si>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</si>
  <si>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</si>
  <si>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</si>
  <si>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</si>
  <si>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</si>
  <si>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</si>
  <si>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</si>
  <si>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</si>
  <si>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</si>
  <si>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</si>
  <si>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</si>
  <si>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</si>
  <si>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</si>
  <si>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</si>
  <si>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</si>
  <si>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</si>
  <si>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</si>
  <si>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</si>
  <si>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</si>
  <si>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</si>
  <si>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</si>
  <si>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</si>
  <si>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</si>
  <si>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</si>
  <si>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</si>
  <si>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</si>
  <si>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</si>
  <si>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</si>
  <si>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</si>
  <si>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</si>
  <si>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</si>
  <si>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</si>
  <si>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</si>
  <si>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</si>
  <si>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</si>
  <si>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</si>
  <si>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</si>
  <si>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</si>
  <si>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</si>
  <si>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</si>
  <si>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</si>
  <si>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</si>
  <si>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</si>
  <si>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</si>
  <si>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</si>
  <si>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</si>
  <si>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</si>
  <si>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</si>
  <si>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</si>
  <si>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</si>
  <si>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</si>
  <si>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</si>
  <si>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</si>
  <si>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</si>
  <si>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</si>
  <si>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</si>
  <si>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</si>
  <si>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</si>
  <si>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</si>
  <si>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</si>
  <si>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</si>
  <si>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</si>
  <si>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</si>
  <si>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</si>
  <si>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</si>
  <si>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</si>
  <si>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</si>
  <si>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</si>
  <si>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</si>
  <si>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</si>
  <si>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</si>
  <si>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</si>
  <si>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</si>
  <si>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</si>
  <si>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</si>
  <si>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</si>
  <si>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</si>
  <si>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</si>
  <si>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</si>
  <si>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</si>
  <si>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</si>
  <si>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</si>
  <si>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</si>
  <si>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</si>
  <si>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</si>
  <si>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</si>
  <si>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</si>
  <si>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</si>
  <si>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</si>
  <si>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</si>
  <si>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</si>
  <si>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</si>
  <si>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</si>
  <si>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</si>
  <si>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</si>
  <si>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</si>
  <si>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</si>
  <si>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</si>
  <si>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</si>
  <si>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</si>
  <si>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</si>
  <si>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</si>
  <si>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</si>
  <si>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</si>
  <si>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</si>
  <si>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</si>
  <si>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</si>
  <si>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</si>
  <si>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</si>
  <si>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</si>
  <si>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</si>
  <si>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</si>
  <si>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</si>
  <si>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</si>
  <si>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</si>
  <si>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</si>
  <si>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</si>
  <si>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</si>
  <si>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</si>
  <si>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</si>
  <si>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</si>
  <si>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</si>
  <si>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</si>
  <si>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</si>
  <si>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</si>
  <si>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</si>
  <si>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</si>
  <si>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</si>
  <si>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</si>
  <si>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</si>
  <si>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</si>
  <si>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</si>
  <si>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</si>
  <si>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</si>
  <si>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</si>
  <si>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</si>
  <si>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</si>
  <si>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</si>
  <si>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</si>
  <si>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</si>
  <si>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</si>
  <si>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</si>
  <si>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</si>
  <si>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</si>
  <si>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</si>
  <si>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</si>
  <si>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</si>
  <si>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</si>
  <si>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</si>
  <si>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</si>
  <si>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</si>
  <si>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</si>
  <si>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</si>
  <si>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</si>
  <si>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</si>
  <si>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</si>
  <si>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</si>
  <si>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</si>
  <si>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</si>
  <si>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</si>
  <si>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</si>
  <si>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</si>
  <si>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</si>
  <si>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</si>
  <si>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</si>
  <si>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</si>
  <si>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</si>
  <si>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</si>
  <si>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</si>
  <si>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</si>
  <si>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</si>
  <si>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</si>
  <si>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</si>
  <si>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</si>
  <si>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</si>
  <si>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</si>
  <si>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</si>
  <si>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</si>
  <si>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</si>
  <si>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</si>
  <si>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</si>
  <si>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</si>
  <si>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</si>
  <si>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</si>
  <si>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</si>
  <si>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</si>
  <si>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</si>
  <si>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</si>
  <si>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</si>
  <si>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</si>
  <si>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</si>
  <si>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</si>
  <si>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</si>
  <si>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</si>
  <si>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</si>
  <si>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</si>
  <si>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</si>
  <si>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</si>
  <si>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</si>
  <si>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</si>
  <si>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</si>
  <si>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</si>
  <si>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</si>
  <si>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</si>
  <si>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</si>
  <si>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</si>
  <si>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</si>
  <si>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</si>
  <si>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</si>
  <si>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</si>
  <si>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</si>
  <si>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</si>
  <si>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</si>
  <si>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</si>
  <si>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</si>
  <si>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</si>
  <si>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</si>
  <si>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</si>
  <si>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</si>
  <si>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</si>
  <si>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</si>
  <si>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</si>
  <si>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</si>
  <si>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</si>
  <si>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</si>
  <si>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</si>
  <si>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</si>
  <si>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</si>
  <si>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</si>
  <si>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</si>
  <si>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</si>
  <si>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</si>
  <si>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</si>
  <si>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</si>
  <si>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</si>
  <si>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</si>
  <si>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</si>
  <si>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</si>
  <si>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</si>
  <si>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</si>
  <si>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</si>
  <si>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</si>
  <si>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</si>
  <si>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</si>
  <si>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</si>
  <si>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</si>
  <si>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</si>
  <si>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</si>
  <si>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</si>
  <si>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</si>
  <si>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</si>
  <si>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</si>
  <si>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</si>
  <si>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</si>
  <si>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</si>
  <si>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</si>
  <si>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</si>
  <si>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</si>
  <si>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</si>
  <si>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</si>
  <si>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</si>
  <si>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</si>
  <si>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</si>
  <si>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</si>
  <si>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</si>
  <si>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</si>
  <si>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</si>
  <si>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</si>
  <si>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</si>
  <si>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</si>
  <si>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</si>
  <si>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</si>
  <si>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</si>
  <si>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</si>
  <si>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</si>
  <si>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</si>
  <si>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</si>
  <si>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</si>
  <si>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</si>
  <si>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</si>
  <si>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</si>
  <si>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</si>
  <si>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</si>
  <si>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</si>
  <si>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</si>
  <si>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</si>
  <si>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</si>
  <si>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</si>
  <si>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</si>
  <si>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</si>
  <si>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</si>
  <si>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</si>
  <si>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</si>
  <si>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</si>
  <si>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</si>
  <si>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</si>
  <si>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</si>
  <si>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</si>
  <si>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</si>
  <si>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</si>
  <si>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</si>
  <si>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</si>
  <si>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</si>
  <si>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</si>
  <si>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</si>
  <si>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</si>
  <si>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</si>
  <si>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</si>
  <si>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</si>
  <si>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</si>
  <si>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</si>
  <si>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</si>
  <si>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</si>
  <si>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</si>
  <si>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</si>
  <si>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</si>
  <si>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</si>
  <si>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</si>
  <si>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</si>
  <si>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</si>
  <si>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</si>
  <si>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</si>
  <si>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</si>
  <si>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</si>
  <si>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</si>
  <si>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</si>
  <si>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</si>
  <si>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</si>
  <si>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</si>
  <si>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</si>
  <si>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</si>
  <si>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</si>
  <si>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</si>
  <si>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</si>
  <si>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</si>
  <si>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</si>
  <si>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</si>
  <si>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</si>
  <si>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</si>
  <si>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</si>
  <si>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</si>
  <si>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</si>
  <si>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</si>
  <si>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</si>
  <si>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</si>
  <si>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</si>
  <si>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</si>
  <si>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</si>
  <si>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</si>
  <si>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</si>
  <si>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</si>
  <si>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</si>
  <si>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</si>
  <si>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</si>
  <si>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</si>
  <si>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</si>
  <si>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</si>
  <si>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</si>
  <si>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</si>
  <si>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</si>
  <si>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</si>
  <si>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</si>
  <si>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</si>
  <si>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</si>
  <si>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</si>
  <si>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</si>
  <si>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</si>
  <si>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</si>
  <si>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</si>
  <si>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</si>
  <si>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</si>
  <si>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</si>
  <si>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</si>
  <si>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</si>
  <si>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</si>
  <si>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</si>
  <si>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</si>
  <si>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</si>
  <si>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</si>
  <si>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</si>
  <si>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</si>
  <si>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</si>
  <si>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</si>
  <si>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</si>
  <si>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</si>
  <si>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</si>
  <si>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</si>
  <si>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</si>
  <si>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</si>
  <si>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</si>
  <si>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</si>
  <si>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</si>
  <si>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</si>
  <si>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</si>
  <si>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</si>
  <si>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</si>
  <si>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</si>
  <si>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</si>
  <si>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</si>
  <si>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</si>
  <si>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</si>
  <si>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</si>
  <si>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</si>
  <si>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</si>
  <si>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</si>
  <si>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</si>
  <si>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</si>
  <si>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</si>
  <si>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</si>
  <si>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</si>
  <si>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</si>
  <si>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</si>
  <si>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</si>
  <si>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</si>
  <si>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</si>
  <si>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</si>
  <si>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</si>
  <si>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</si>
  <si>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</si>
  <si>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</si>
  <si>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</si>
  <si>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</si>
  <si>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</si>
  <si>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</si>
  <si>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</si>
  <si>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</si>
  <si>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</si>
  <si>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</si>
  <si>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</si>
  <si>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</si>
  <si>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</si>
  <si>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</si>
  <si>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</si>
  <si>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</si>
  <si>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</si>
  <si>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</si>
  <si>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</si>
  <si>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</si>
  <si>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</si>
  <si>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</si>
  <si>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</si>
  <si>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</si>
  <si>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</si>
  <si>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</si>
  <si>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</si>
  <si>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</si>
  <si>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</si>
  <si>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</si>
  <si>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</si>
  <si>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</si>
  <si>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</si>
  <si>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</si>
  <si>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</si>
  <si>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</si>
  <si>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</si>
  <si>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</si>
  <si>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</si>
  <si>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</si>
  <si>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</si>
  <si>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</si>
  <si>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</si>
  <si>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</si>
  <si>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</si>
  <si>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</si>
  <si>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</si>
  <si>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</si>
  <si>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</si>
  <si>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</si>
  <si>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</si>
  <si>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</si>
  <si>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</si>
  <si>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</si>
  <si>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</si>
  <si>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</si>
  <si>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</si>
  <si>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</si>
  <si>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</si>
  <si>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</si>
  <si>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</si>
  <si>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</si>
  <si>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</si>
  <si>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</si>
  <si>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</si>
  <si>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</si>
  <si>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</si>
  <si>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</si>
  <si>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</si>
  <si>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</si>
  <si>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</si>
  <si>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</si>
  <si>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</si>
  <si>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</si>
  <si>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</si>
  <si>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</si>
  <si>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</si>
  <si>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</si>
  <si>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</si>
  <si>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</si>
  <si>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</si>
  <si>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</si>
  <si>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</si>
  <si>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</si>
  <si>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</si>
  <si>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</si>
  <si>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</si>
  <si>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</si>
  <si>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</si>
  <si>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</si>
  <si>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</si>
  <si>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</si>
  <si>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</si>
  <si>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</si>
  <si>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</si>
  <si>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</si>
  <si>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</si>
  <si>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</si>
  <si>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</si>
  <si>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</si>
  <si>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</si>
  <si>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</si>
  <si>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</si>
  <si>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</si>
  <si>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</si>
  <si>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</si>
  <si>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</si>
  <si>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</si>
  <si>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</si>
  <si>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</si>
  <si>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</si>
  <si>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</si>
  <si>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</si>
  <si>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</si>
  <si>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</si>
  <si>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</si>
  <si>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</si>
  <si>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</si>
  <si>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</si>
  <si>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</si>
  <si>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</si>
  <si>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</si>
  <si>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</si>
  <si>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</si>
  <si>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</si>
  <si>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</si>
  <si>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</si>
  <si>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</si>
  <si>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</si>
  <si>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</si>
  <si>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</si>
  <si>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</si>
  <si>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</si>
  <si>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</si>
  <si>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</si>
  <si>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</si>
  <si>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</si>
  <si>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</si>
  <si>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</si>
  <si>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</si>
  <si>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</si>
  <si>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</si>
  <si>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</si>
  <si>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</si>
  <si>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</si>
  <si>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</si>
  <si>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</si>
  <si>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</si>
  <si>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</si>
  <si>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</si>
  <si>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</si>
  <si>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</si>
  <si>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</si>
  <si>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</si>
  <si>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</si>
  <si>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</si>
  <si>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</si>
  <si>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</si>
  <si>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</si>
  <si>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</si>
  <si>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</si>
  <si>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</si>
  <si>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</si>
  <si>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</si>
  <si>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</si>
  <si>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</si>
  <si>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</si>
  <si>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</si>
  <si>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</si>
  <si>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</si>
  <si>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</si>
  <si>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</si>
  <si>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</si>
  <si>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</si>
  <si>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</si>
  <si>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</si>
  <si>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</si>
  <si>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</si>
  <si>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</si>
  <si>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</si>
  <si>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</si>
  <si>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</si>
  <si>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</si>
  <si>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</si>
  <si>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</si>
  <si>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</si>
  <si>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</si>
  <si>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</si>
  <si>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</si>
  <si>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</si>
  <si>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</si>
  <si>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</si>
  <si>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</si>
  <si>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</si>
  <si>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</si>
  <si>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</si>
  <si>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</si>
  <si>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</si>
  <si>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</si>
  <si>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</si>
  <si>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</si>
  <si>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</si>
  <si>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</si>
  <si>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</si>
  <si>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</si>
  <si>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</si>
  <si>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</si>
  <si>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</si>
  <si>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</si>
  <si>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</si>
  <si>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</si>
  <si>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</si>
  <si>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</si>
  <si>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</si>
  <si>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</si>
  <si>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</si>
  <si>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</si>
  <si>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</si>
  <si>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</si>
  <si>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</si>
  <si>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</si>
  <si>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</si>
  <si>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</si>
  <si>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</si>
  <si>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</si>
  <si>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</si>
  <si>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</si>
  <si>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</si>
  <si>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</si>
  <si>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</si>
  <si>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</si>
  <si>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</si>
  <si>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</si>
  <si>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</si>
  <si>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</si>
  <si>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</si>
  <si>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</si>
  <si>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</si>
  <si>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</si>
  <si>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</si>
  <si>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</si>
  <si>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</si>
  <si>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</si>
  <si>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</si>
  <si>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</si>
  <si>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</si>
  <si>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</si>
  <si>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</si>
  <si>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</si>
  <si>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</si>
  <si>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</si>
  <si>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</si>
  <si>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</si>
  <si>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</si>
  <si>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</si>
  <si>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</si>
  <si>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</si>
  <si>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</si>
  <si>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</si>
  <si>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</si>
  <si>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</si>
  <si>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</si>
  <si>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</si>
  <si>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</si>
  <si>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</si>
  <si>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</si>
  <si>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</si>
  <si>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</si>
  <si>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</si>
  <si>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</si>
  <si>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</si>
  <si>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</si>
  <si>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</si>
  <si>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</si>
  <si>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</si>
  <si>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</si>
  <si>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</si>
  <si>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</si>
  <si>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</si>
  <si>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</si>
  <si>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</si>
  <si>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</si>
  <si>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</si>
  <si>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</si>
  <si>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</si>
  <si>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</si>
  <si>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</si>
  <si>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</si>
  <si>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</si>
  <si>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</si>
  <si>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</si>
  <si>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</si>
  <si>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</si>
  <si>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</si>
  <si>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</si>
  <si>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</si>
  <si>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</si>
  <si>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</si>
  <si>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</si>
  <si>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</si>
  <si>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</si>
  <si>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</si>
  <si>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</si>
  <si>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</si>
  <si>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</si>
  <si>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</si>
  <si>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</si>
  <si>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</si>
  <si>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</si>
  <si>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</si>
  <si>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</si>
  <si>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</si>
  <si>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</si>
  <si>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</si>
  <si>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</si>
  <si>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</si>
  <si>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</si>
  <si>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</si>
  <si>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</si>
  <si>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</si>
  <si>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</si>
  <si>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</si>
  <si>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</si>
  <si>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</si>
  <si>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</si>
  <si>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</si>
  <si>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</si>
  <si>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</si>
  <si>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</si>
  <si>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</si>
  <si>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</si>
  <si>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</si>
  <si>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</si>
  <si>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</si>
  <si>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</si>
  <si>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</si>
  <si>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</si>
  <si>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</si>
  <si>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</si>
  <si>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</si>
  <si>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</si>
  <si>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</si>
  <si>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</si>
  <si>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</si>
  <si>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</si>
  <si>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</si>
  <si>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</si>
  <si>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</si>
  <si>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</si>
  <si>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</si>
  <si>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</si>
  <si>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</si>
  <si>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</si>
  <si>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</si>
  <si>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</si>
  <si>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</si>
  <si>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</si>
  <si>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</si>
  <si>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</si>
  <si>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</si>
  <si>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</si>
  <si>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</si>
  <si>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</si>
  <si>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</si>
  <si>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</si>
  <si>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</si>
  <si>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</si>
  <si>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</si>
  <si>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</si>
  <si>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</si>
  <si>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</si>
  <si>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</si>
  <si>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</si>
  <si>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</si>
  <si>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</si>
  <si>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</si>
  <si>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</si>
  <si>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</si>
  <si>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</si>
  <si>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</si>
  <si>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</si>
  <si>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</si>
  <si>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</si>
  <si>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</si>
  <si>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</si>
  <si>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</si>
  <si>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</si>
  <si>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</si>
  <si>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</si>
  <si>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</si>
  <si>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</si>
  <si>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</si>
  <si>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</si>
  <si>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</si>
  <si>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</si>
  <si>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</si>
  <si>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</si>
  <si>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</si>
  <si>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</si>
  <si>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</si>
  <si>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</si>
  <si>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</si>
  <si>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</si>
  <si>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</si>
  <si>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</si>
  <si>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</si>
  <si>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</si>
  <si>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</si>
  <si>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</si>
  <si>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</si>
  <si>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</si>
  <si>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</si>
  <si>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</si>
  <si>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</si>
  <si>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</si>
  <si>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</si>
  <si>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</si>
  <si>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</si>
  <si>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</si>
  <si>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</si>
  <si>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</si>
  <si>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</si>
  <si>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</si>
  <si>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</si>
  <si>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</si>
  <si>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</si>
  <si>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</si>
  <si>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</si>
  <si>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</si>
  <si>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</si>
  <si>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</si>
  <si>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</si>
  <si>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</si>
  <si>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</si>
  <si>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</si>
  <si>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</si>
  <si>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</si>
  <si>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</si>
  <si>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</si>
  <si>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</si>
  <si>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</si>
  <si>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</si>
  <si>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</si>
  <si>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</si>
  <si>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</si>
  <si>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</si>
  <si>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</si>
  <si>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</si>
  <si>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</si>
  <si>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</si>
  <si>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</si>
  <si>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</si>
  <si>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</si>
  <si>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</si>
  <si>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</si>
  <si>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</si>
  <si>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</si>
  <si>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</si>
  <si>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</si>
  <si>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</si>
  <si>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</si>
  <si>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</si>
  <si>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</si>
  <si>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</si>
  <si>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</si>
  <si>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</si>
  <si>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</si>
  <si>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</si>
  <si>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</si>
  <si>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</si>
  <si>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</si>
  <si>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</si>
  <si>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</si>
  <si>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</si>
  <si>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</si>
  <si>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</si>
  <si>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</si>
  <si>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</si>
  <si>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</si>
  <si>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</si>
  <si>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</si>
  <si>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</si>
  <si>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</si>
  <si>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</si>
  <si>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</si>
  <si>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</si>
  <si>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</si>
  <si>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</si>
  <si>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</si>
  <si>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</si>
  <si>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</si>
  <si>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</si>
  <si>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</si>
  <si>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</si>
  <si>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</si>
  <si>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</si>
  <si>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</si>
  <si>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</si>
  <si>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</si>
  <si>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</si>
  <si>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</si>
  <si>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</si>
  <si>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</si>
  <si>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</si>
  <si>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</si>
  <si>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</si>
  <si>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</si>
  <si>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</si>
  <si>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</si>
  <si>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</si>
  <si>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</si>
  <si>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</si>
  <si>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</si>
  <si>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</si>
  <si>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</si>
  <si>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</si>
  <si>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</si>
  <si>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</si>
  <si>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</si>
  <si>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</si>
  <si>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</si>
  <si>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</si>
  <si>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</si>
  <si>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</si>
  <si>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</si>
  <si>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</si>
  <si>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</si>
  <si>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</si>
  <si>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</si>
  <si>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</si>
  <si>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</si>
  <si>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</si>
  <si>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</si>
  <si>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</si>
  <si>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</si>
  <si>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</si>
  <si>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</si>
  <si>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</si>
  <si>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</si>
  <si>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</si>
  <si>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</si>
  <si>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</si>
  <si>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</si>
  <si>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</si>
  <si>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</si>
  <si>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</si>
  <si>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</si>
  <si>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</si>
  <si>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</si>
  <si>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</si>
  <si>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</si>
  <si>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</si>
  <si>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</si>
  <si>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</si>
  <si>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</si>
  <si>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</si>
  <si>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</si>
  <si>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</si>
  <si>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</si>
  <si>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</si>
  <si>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</si>
  <si>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</si>
  <si>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</si>
  <si>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</si>
  <si>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</si>
  <si>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</si>
  <si>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</si>
  <si>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</si>
  <si>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</si>
  <si>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</si>
  <si>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</si>
  <si>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</si>
  <si>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</si>
  <si>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</si>
  <si>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</si>
  <si>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</si>
  <si>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</si>
  <si>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</si>
  <si>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</si>
  <si>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</si>
  <si>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</si>
  <si>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</si>
  <si>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</si>
  <si>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</si>
  <si>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</si>
  <si>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</si>
  <si>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</si>
  <si>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</si>
  <si>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</si>
  <si>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</si>
  <si>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</si>
  <si>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</si>
  <si>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</si>
  <si>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</si>
  <si>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</si>
  <si>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</si>
  <si>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</si>
  <si>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</si>
  <si>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</si>
  <si>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</si>
  <si>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</si>
  <si>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</si>
  <si>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</si>
  <si>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</si>
  <si>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</si>
  <si>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</si>
  <si>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</si>
  <si>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</si>
  <si>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</si>
  <si>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</si>
  <si>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</si>
  <si>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</si>
  <si>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</si>
  <si>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</si>
  <si>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</si>
  <si>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</si>
  <si>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</si>
  <si>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</si>
  <si>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</si>
  <si>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</si>
  <si>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</si>
  <si>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</si>
  <si>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</si>
  <si>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</si>
  <si>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</si>
  <si>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</si>
  <si>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</si>
  <si>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</si>
  <si>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</si>
  <si>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</si>
  <si>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</si>
  <si>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</si>
  <si>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</si>
  <si>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</si>
  <si>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</si>
  <si>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</si>
  <si>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</si>
  <si>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</si>
  <si>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</si>
  <si>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</si>
  <si>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</si>
  <si>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</si>
  <si>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</si>
  <si>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</si>
  <si>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</si>
  <si>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</si>
  <si>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</si>
  <si>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</si>
  <si>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</si>
  <si>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</si>
  <si>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</si>
  <si>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</si>
  <si>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</si>
  <si>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</si>
  <si>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</si>
  <si>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</si>
  <si>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</si>
  <si>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</si>
  <si>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</si>
  <si>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</si>
  <si>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</si>
  <si>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</si>
  <si>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</si>
  <si>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</si>
  <si>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</si>
  <si>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</si>
  <si>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</si>
  <si>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</si>
  <si>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</si>
  <si>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</si>
  <si>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</si>
  <si>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</si>
  <si>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</si>
  <si>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</si>
  <si>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</si>
  <si>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</si>
  <si>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</si>
  <si>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</si>
  <si>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</si>
  <si>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</si>
  <si>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</si>
  <si>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</si>
  <si>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</si>
  <si>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</si>
  <si>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</si>
  <si>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</si>
  <si>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</si>
  <si>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</si>
  <si>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</si>
  <si>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</si>
  <si>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</si>
  <si>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</si>
  <si>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</si>
  <si>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</si>
  <si>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</si>
  <si>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</si>
  <si>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</si>
  <si>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</si>
  <si>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</si>
  <si>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</si>
  <si>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</si>
  <si>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</si>
  <si>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</si>
  <si>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</si>
  <si>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</si>
  <si>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</si>
  <si>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</si>
  <si>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</si>
  <si>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</si>
  <si>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</si>
  <si>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</si>
  <si>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</si>
  <si>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</si>
  <si>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</si>
  <si>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</si>
  <si>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</si>
  <si>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</si>
  <si>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</si>
  <si>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</si>
  <si>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</si>
  <si>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</si>
  <si>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</si>
  <si>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</si>
  <si>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</si>
  <si>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</si>
  <si>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</si>
  <si>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</si>
  <si>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</si>
  <si>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</si>
  <si>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</si>
  <si>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</si>
  <si>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</si>
  <si>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</si>
  <si>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</si>
  <si>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</si>
  <si>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</si>
  <si>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</si>
  <si>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</si>
  <si>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</si>
  <si>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</si>
  <si>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</si>
  <si>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</si>
  <si>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</si>
  <si>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</si>
  <si>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</si>
  <si>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</si>
  <si>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</si>
  <si>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</si>
  <si>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</si>
  <si>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</si>
  <si>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</si>
  <si>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</si>
  <si>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</si>
  <si>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</si>
  <si>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</si>
  <si>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</si>
  <si>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</si>
  <si>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</si>
  <si>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</si>
  <si>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</si>
  <si>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</si>
  <si>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</si>
  <si>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</si>
  <si>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</si>
  <si>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</si>
  <si>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</si>
  <si>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</si>
  <si>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</si>
  <si>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</si>
  <si>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</si>
  <si>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</si>
  <si>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</si>
  <si>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</si>
  <si>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</si>
  <si>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</si>
  <si>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</si>
  <si>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</si>
  <si>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</si>
  <si>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</si>
  <si>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</si>
  <si>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</si>
  <si>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</si>
  <si>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</si>
  <si>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</si>
  <si>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</si>
  <si>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</si>
  <si>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</si>
  <si>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</si>
  <si>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</si>
  <si>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</si>
  <si>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</si>
  <si>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</si>
  <si>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</si>
  <si>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</si>
  <si>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</si>
  <si>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</si>
  <si>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</si>
  <si>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</si>
  <si>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</si>
  <si>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</si>
  <si>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</si>
  <si>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</si>
  <si>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</si>
  <si>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</si>
  <si>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</si>
  <si>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</si>
  <si>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</si>
  <si>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</si>
  <si>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</si>
  <si>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</si>
  <si>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</si>
  <si>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</si>
  <si>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</si>
  <si>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</si>
  <si>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</si>
  <si>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</si>
  <si>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</si>
  <si>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</si>
  <si>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</si>
  <si>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</si>
  <si>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</si>
  <si>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</si>
  <si>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</si>
  <si>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</si>
  <si>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</si>
  <si>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</si>
  <si>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</si>
  <si>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</si>
  <si>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</si>
  <si>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</si>
  <si>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</si>
  <si>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</si>
  <si>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</si>
  <si>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</si>
  <si>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</si>
  <si>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</si>
  <si>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</si>
  <si>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</si>
  <si>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</si>
  <si>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</si>
  <si>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</si>
  <si>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</si>
  <si>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</si>
  <si>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</si>
  <si>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</si>
  <si>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</si>
  <si>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</si>
  <si>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</si>
  <si>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</si>
  <si>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</si>
  <si>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</si>
  <si>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</si>
  <si>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</si>
  <si>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</si>
  <si>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</si>
  <si>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</si>
  <si>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</si>
  <si>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</si>
  <si>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</si>
  <si>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</si>
  <si>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</si>
  <si>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</si>
  <si>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</si>
  <si>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</si>
  <si>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</si>
  <si>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</si>
  <si>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</si>
  <si>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</si>
  <si>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</si>
  <si>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</si>
  <si>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</si>
  <si>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</si>
  <si>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</si>
  <si>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</si>
  <si>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</si>
  <si>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</si>
  <si>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</si>
  <si>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</si>
  <si>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</si>
  <si>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</si>
  <si>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</si>
  <si>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</si>
  <si>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</si>
  <si>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</si>
  <si>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</si>
  <si>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</si>
  <si>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</si>
  <si>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</si>
  <si>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</si>
  <si>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</si>
  <si>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</si>
  <si>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</si>
  <si>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</si>
  <si>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</si>
  <si>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</si>
  <si>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</si>
  <si>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</si>
  <si>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</si>
  <si>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</si>
  <si>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</si>
  <si>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</si>
  <si>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</si>
  <si>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</si>
  <si>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</si>
  <si>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</si>
  <si>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</si>
  <si>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</si>
  <si>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</si>
  <si>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</si>
  <si>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</si>
  <si>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</si>
  <si>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</si>
  <si>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</si>
  <si>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</si>
  <si>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</si>
  <si>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</si>
  <si>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</si>
  <si>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</si>
  <si>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</si>
  <si>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</si>
  <si>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</si>
  <si>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</si>
  <si>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</si>
  <si>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</si>
  <si>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</si>
  <si>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</si>
  <si>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</si>
  <si>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</si>
  <si>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</si>
  <si>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</si>
  <si>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</si>
  <si>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</si>
  <si>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</si>
  <si>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</si>
  <si>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</si>
  <si>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</si>
  <si>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</si>
  <si>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</si>
  <si>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</si>
  <si>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</si>
  <si>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</si>
  <si>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</si>
  <si>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</si>
  <si>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</si>
  <si>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</si>
  <si>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</si>
  <si>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</si>
  <si>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</si>
  <si>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</si>
  <si>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</si>
  <si>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</si>
  <si>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</si>
  <si>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</si>
  <si>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</si>
  <si>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</si>
  <si>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</si>
  <si>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</si>
  <si>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</si>
  <si>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</si>
  <si>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</si>
  <si>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</si>
  <si>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</si>
  <si>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</si>
  <si>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</si>
  <si>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</si>
  <si>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</si>
  <si>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</si>
  <si>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</si>
  <si>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</si>
  <si>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</si>
  <si>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</si>
  <si>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</si>
  <si>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</si>
  <si>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</si>
  <si>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</si>
  <si>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</si>
  <si>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</si>
  <si>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</si>
  <si>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</si>
  <si>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</si>
  <si>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</si>
  <si>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</si>
  <si>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</si>
  <si>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</si>
  <si>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</si>
  <si>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</si>
  <si>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</si>
  <si>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</si>
  <si>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</si>
  <si>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</si>
  <si>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</si>
  <si>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</si>
  <si>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</si>
  <si>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</si>
  <si>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</si>
  <si>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</si>
  <si>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</si>
  <si>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</si>
  <si>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</si>
  <si>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</si>
  <si>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</si>
  <si>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</si>
  <si>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</si>
  <si>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</si>
  <si>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</si>
  <si>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</si>
  <si>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</si>
  <si>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</si>
  <si>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</si>
  <si>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</si>
  <si>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</si>
  <si>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</si>
  <si>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</si>
  <si>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</si>
  <si>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</si>
  <si>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</si>
  <si>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</si>
  <si>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</si>
  <si>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</si>
  <si>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</si>
  <si>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</si>
  <si>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</si>
  <si>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</si>
  <si>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</si>
  <si>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</si>
  <si>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</si>
  <si>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</si>
  <si>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</si>
  <si>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</si>
  <si>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</si>
  <si>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</si>
  <si>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</si>
  <si>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</si>
  <si>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</si>
  <si>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</si>
  <si>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</si>
  <si>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</si>
  <si>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</si>
  <si>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</si>
  <si>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</si>
  <si>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</si>
  <si>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</si>
  <si>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</si>
  <si>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</si>
  <si>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</si>
  <si>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</si>
  <si>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</si>
  <si>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</si>
  <si>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</si>
  <si>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</si>
  <si>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</si>
  <si>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</si>
  <si>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</si>
  <si>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</si>
  <si>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</si>
  <si>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</si>
  <si>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</si>
  <si>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</si>
  <si>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</si>
  <si>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</si>
  <si>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</si>
  <si>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</si>
  <si>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</si>
  <si>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</si>
  <si>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</si>
  <si>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</si>
  <si>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</si>
  <si>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</si>
  <si>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</si>
  <si>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</si>
  <si>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</si>
  <si>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</si>
  <si>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</si>
  <si>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</si>
  <si>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</si>
  <si>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</si>
  <si>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</si>
  <si>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</si>
  <si>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</si>
  <si>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</si>
  <si>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</si>
  <si>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</si>
  <si>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</si>
  <si>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</si>
  <si>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</si>
  <si>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</si>
  <si>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</si>
  <si>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</si>
  <si>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</si>
  <si>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</si>
  <si>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</si>
  <si>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</si>
  <si>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</si>
  <si>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</si>
  <si>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</si>
  <si>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</si>
  <si>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</si>
  <si>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</si>
  <si>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</si>
  <si>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</si>
  <si>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</si>
  <si>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</si>
  <si>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</si>
  <si>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</si>
  <si>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</si>
  <si>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</si>
  <si>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</si>
  <si>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</si>
  <si>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</si>
  <si>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</si>
  <si>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</si>
  <si>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</si>
  <si>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</si>
  <si>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</si>
  <si>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</si>
  <si>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</si>
  <si>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</si>
  <si>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</si>
  <si>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</si>
  <si>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</si>
  <si>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</si>
  <si>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</si>
  <si>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</si>
  <si>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</si>
  <si>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</si>
  <si>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</si>
  <si>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</si>
  <si>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</si>
  <si>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</si>
  <si>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</si>
  <si>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</si>
  <si>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</si>
  <si>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</si>
  <si>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</si>
  <si>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</si>
  <si>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</si>
  <si>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</si>
  <si>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</si>
  <si>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</si>
  <si>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</si>
  <si>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</si>
  <si>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</si>
  <si>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</si>
  <si>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</si>
  <si>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</si>
  <si>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</si>
  <si>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</si>
  <si>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</si>
  <si>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</si>
  <si>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</si>
  <si>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</si>
  <si>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</si>
  <si>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</si>
  <si>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</si>
  <si>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</si>
  <si>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</si>
  <si>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</si>
  <si>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</si>
  <si>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</si>
  <si>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</si>
  <si>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</si>
  <si>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</si>
  <si>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</si>
  <si>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</si>
  <si>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</si>
  <si>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</si>
  <si>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</si>
  <si>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</si>
  <si>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</si>
  <si>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</si>
  <si>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</si>
  <si>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</si>
  <si>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</si>
  <si>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</si>
  <si>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</si>
  <si>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</si>
  <si>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</si>
  <si>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</si>
  <si>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</si>
  <si>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</si>
  <si>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</si>
  <si>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</si>
  <si>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</si>
  <si>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</si>
  <si>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</si>
  <si>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</si>
  <si>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</si>
  <si>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</si>
  <si>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</si>
  <si>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</si>
  <si>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</si>
  <si>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</si>
  <si>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</si>
  <si>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</si>
  <si>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</si>
  <si>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</si>
  <si>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</si>
  <si>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</si>
  <si>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</si>
  <si>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</si>
  <si>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</si>
  <si>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</si>
  <si>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</si>
  <si>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</si>
  <si>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</si>
  <si>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</si>
  <si>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</si>
  <si>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</si>
  <si>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</si>
  <si>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</si>
  <si>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</si>
  <si>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</si>
  <si>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</si>
  <si>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</si>
  <si>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</si>
  <si>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</si>
  <si>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</si>
  <si>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</si>
  <si>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</si>
  <si>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</si>
  <si>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</si>
  <si>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</si>
  <si>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</si>
  <si>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</si>
  <si>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</si>
  <si>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</si>
  <si>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</si>
  <si>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</si>
  <si>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</si>
  <si>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</si>
  <si>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</si>
  <si>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</si>
  <si>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</si>
  <si>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</si>
  <si>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</si>
  <si>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</si>
  <si>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</si>
  <si>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</si>
  <si>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</si>
  <si>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</si>
  <si>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</si>
  <si>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</si>
  <si>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</si>
  <si>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</si>
  <si>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</si>
  <si>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</si>
  <si>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</si>
  <si>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</si>
  <si>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</si>
  <si>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</si>
  <si>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</si>
  <si>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</si>
  <si>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</si>
  <si>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</si>
  <si>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</si>
  <si>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</si>
  <si>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</si>
  <si>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</si>
  <si>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</si>
  <si>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</si>
  <si>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</si>
  <si>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</si>
  <si>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</si>
  <si>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</si>
  <si>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</si>
  <si>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</si>
  <si>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</si>
  <si>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</si>
  <si>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</si>
  <si>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</si>
  <si>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</si>
  <si>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</si>
  <si>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</si>
  <si>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</si>
  <si>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</si>
  <si>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</si>
  <si>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</si>
  <si>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</si>
  <si>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</si>
  <si>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</si>
  <si>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</si>
  <si>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</si>
  <si>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</si>
  <si>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</si>
  <si>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</si>
  <si>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</si>
  <si>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</si>
  <si>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</si>
  <si>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</si>
  <si>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</si>
  <si>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</si>
  <si>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</si>
  <si>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</si>
  <si>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</si>
  <si>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</si>
  <si>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</si>
  <si>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</si>
  <si>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</si>
  <si>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</si>
  <si>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</si>
  <si>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</si>
  <si>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</si>
  <si>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</si>
  <si>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</si>
  <si>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</si>
  <si>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</si>
  <si>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</si>
  <si>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</si>
  <si>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</si>
  <si>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</si>
  <si>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</si>
  <si>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</si>
  <si>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</si>
  <si>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</si>
  <si>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</si>
  <si>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</si>
  <si>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</si>
  <si>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</si>
  <si>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</si>
  <si>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</si>
  <si>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</si>
  <si>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</si>
  <si>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</si>
  <si>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</si>
  <si>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</si>
  <si>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</si>
  <si>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</si>
  <si>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</si>
  <si>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</si>
  <si>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</si>
  <si>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</si>
  <si>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</si>
  <si>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</si>
  <si>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</si>
  <si>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</si>
  <si>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</si>
  <si>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</si>
  <si>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</si>
  <si>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</si>
  <si>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</si>
  <si>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</si>
  <si>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</si>
  <si>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</si>
  <si>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</si>
  <si>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</si>
  <si>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</si>
  <si>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</si>
  <si>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</si>
  <si>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</si>
  <si>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</si>
  <si>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</si>
  <si>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</si>
  <si>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</si>
  <si>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</si>
  <si>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</si>
  <si>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</si>
  <si>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</si>
  <si>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</si>
  <si>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</si>
  <si>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</si>
  <si>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</si>
  <si>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</si>
  <si>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</si>
  <si>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</si>
  <si>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</si>
  <si>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</si>
  <si>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</si>
  <si>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</si>
  <si>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</si>
  <si>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</si>
  <si>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</si>
  <si>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</si>
  <si>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</si>
  <si>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</si>
  <si>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</si>
  <si>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</si>
  <si>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</si>
  <si>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</si>
  <si>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</si>
  <si>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</si>
  <si>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</si>
  <si>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</si>
  <si>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</si>
  <si>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</si>
  <si>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</si>
  <si>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</si>
  <si>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</si>
  <si>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</si>
  <si>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</si>
  <si>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</si>
  <si>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</si>
  <si>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</si>
  <si>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</si>
  <si>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</si>
  <si>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</si>
  <si>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</si>
  <si>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</si>
  <si>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</si>
  <si>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</si>
  <si>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</si>
  <si>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</si>
  <si>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</si>
  <si>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</si>
  <si>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</si>
  <si>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</si>
  <si>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</si>
  <si>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</si>
  <si>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</si>
  <si>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</si>
  <si>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</si>
  <si>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</si>
  <si>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</si>
  <si>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</si>
  <si>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</si>
  <si>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</si>
  <si>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</si>
  <si>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</si>
  <si>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</si>
  <si>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</si>
  <si>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</si>
  <si>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</si>
  <si>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</si>
  <si>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</si>
  <si>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</si>
  <si>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</si>
  <si>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</si>
  <si>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</si>
  <si>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</si>
  <si>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</si>
  <si>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</si>
  <si>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</si>
  <si>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</si>
  <si>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</si>
  <si>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</si>
  <si>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</si>
  <si>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</si>
  <si>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</si>
  <si>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</si>
  <si>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</si>
  <si>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</si>
  <si>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</si>
  <si>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</si>
  <si>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</si>
  <si>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</si>
  <si>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</si>
  <si>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</si>
  <si>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</si>
  <si>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</si>
  <si>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</si>
  <si>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</si>
  <si>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</si>
  <si>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</si>
  <si>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</si>
  <si>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</si>
  <si>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</si>
  <si>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</si>
  <si>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</si>
  <si>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</si>
  <si>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</si>
  <si>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</si>
  <si>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</si>
  <si>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</si>
  <si>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</si>
  <si>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</si>
  <si>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</si>
  <si>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</si>
  <si>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</si>
  <si>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</si>
  <si>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</si>
  <si>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</si>
  <si>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</si>
  <si>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</si>
  <si>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</si>
  <si>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</si>
  <si>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</si>
  <si>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</si>
  <si>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</si>
  <si>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</si>
  <si>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</si>
  <si>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</si>
  <si>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</si>
  <si>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</si>
  <si>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</si>
  <si>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</si>
  <si>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</si>
  <si>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</si>
  <si>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</si>
  <si>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</si>
  <si>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</si>
  <si>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</si>
  <si>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</si>
  <si>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</si>
  <si>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</si>
  <si>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</si>
  <si>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</si>
  <si>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</si>
  <si>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</si>
  <si>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</si>
  <si>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</si>
  <si>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</si>
  <si>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</si>
  <si>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</si>
  <si>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</si>
  <si>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</si>
  <si>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</si>
  <si>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</si>
  <si>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</si>
  <si>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</si>
  <si>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</si>
  <si>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</si>
  <si>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</si>
  <si>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</si>
  <si>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</si>
  <si>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</si>
  <si>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</si>
  <si>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</si>
  <si>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</si>
  <si>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</si>
  <si>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</si>
  <si>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</si>
  <si>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</si>
  <si>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</si>
  <si>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</si>
  <si>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</si>
  <si>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</si>
  <si>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</si>
  <si>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</si>
  <si>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</si>
  <si>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</si>
  <si>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</si>
  <si>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</si>
  <si>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</si>
  <si>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</si>
  <si>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</si>
  <si>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</si>
  <si>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</si>
  <si>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</si>
  <si>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</si>
  <si>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</si>
  <si>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</si>
  <si>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</si>
  <si>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</si>
  <si>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</si>
  <si>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</si>
  <si>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</si>
  <si>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</si>
  <si>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</si>
  <si>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</si>
  <si>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</si>
  <si>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</si>
  <si>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</si>
  <si>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</si>
  <si>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</si>
  <si>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</si>
  <si>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</si>
  <si>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</si>
  <si>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</si>
  <si>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</si>
  <si>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</si>
  <si>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</si>
  <si>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</si>
  <si>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</si>
  <si>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</si>
  <si>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</si>
  <si>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</si>
  <si>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</si>
  <si>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</si>
  <si>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</si>
  <si>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</si>
  <si>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</si>
  <si>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</si>
  <si>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</si>
  <si>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</si>
  <si>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</si>
  <si>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</si>
  <si>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</si>
  <si>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</si>
  <si>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</si>
  <si>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</si>
  <si>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</si>
  <si>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</si>
  <si>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</si>
  <si>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</si>
  <si>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</si>
  <si>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</si>
  <si>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</si>
  <si>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</si>
  <si>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</si>
  <si>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</si>
  <si>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</si>
  <si>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</si>
  <si>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</si>
  <si>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</si>
  <si>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</si>
  <si>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</si>
  <si>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</si>
  <si>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</si>
  <si>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</si>
  <si>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</si>
  <si>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</si>
  <si>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</si>
  <si>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</si>
  <si>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</si>
  <si>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</si>
  <si>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</si>
  <si>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</si>
  <si>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</si>
  <si>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</si>
  <si>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</si>
  <si>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</si>
  <si>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</si>
  <si>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</si>
  <si>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</si>
  <si>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</si>
  <si>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</si>
  <si>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</si>
  <si>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</si>
  <si>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</si>
  <si>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</si>
  <si>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</si>
  <si>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</si>
  <si>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</si>
  <si>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</si>
  <si>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</si>
  <si>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</si>
  <si>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</si>
  <si>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</si>
  <si>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</si>
  <si>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</si>
  <si>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</si>
  <si>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</si>
  <si>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</si>
  <si>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</si>
  <si>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</si>
  <si>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</si>
  <si>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</si>
  <si>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</si>
  <si>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</si>
  <si>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</si>
  <si>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</si>
  <si>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</si>
  <si>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</si>
  <si>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</si>
  <si>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</si>
  <si>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</si>
  <si>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</si>
  <si>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</si>
  <si>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</si>
  <si>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</si>
  <si>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</si>
  <si>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</si>
  <si>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</si>
  <si>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</si>
  <si>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</si>
  <si>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</si>
  <si>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</si>
  <si>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</si>
  <si>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</si>
  <si>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</si>
  <si>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</si>
  <si>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</si>
  <si>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</si>
  <si>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</si>
  <si>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</si>
  <si>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</si>
  <si>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</si>
  <si>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</si>
  <si>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</si>
  <si>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</si>
  <si>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</si>
  <si>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</si>
  <si>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</si>
  <si>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</si>
  <si>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</si>
  <si>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</si>
  <si>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</si>
  <si>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</si>
  <si>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</si>
  <si>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</si>
  <si>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</si>
  <si>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</si>
  <si>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</si>
  <si>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</si>
  <si>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</si>
  <si>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</si>
  <si>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</si>
  <si>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</si>
  <si>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</si>
  <si>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</si>
  <si>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</si>
  <si>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</si>
  <si>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</si>
  <si>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</si>
  <si>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</si>
  <si>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</si>
  <si>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</si>
  <si>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</si>
  <si>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</si>
  <si>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</si>
  <si>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</si>
  <si>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</si>
  <si>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</si>
  <si>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</si>
  <si>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</si>
  <si>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</si>
  <si>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</si>
  <si>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</si>
  <si>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</si>
  <si>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</si>
  <si>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</si>
  <si>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</si>
  <si>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</si>
  <si>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</si>
  <si>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</si>
  <si>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</si>
  <si>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</si>
  <si>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</si>
  <si>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</si>
  <si>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</si>
  <si>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</si>
  <si>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</si>
  <si>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</si>
  <si>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</si>
  <si>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</si>
  <si>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</si>
  <si>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</si>
  <si>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</si>
  <si>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</si>
  <si>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</si>
  <si>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</si>
  <si>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</si>
  <si>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</si>
  <si>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</si>
  <si>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</si>
  <si>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</si>
  <si>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</si>
  <si>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</si>
  <si>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</si>
  <si>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</si>
  <si>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</si>
  <si>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</si>
  <si>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</si>
  <si>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</si>
  <si>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</si>
  <si>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</si>
  <si>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</si>
  <si>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</si>
  <si>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</si>
  <si>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</si>
  <si>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</si>
  <si>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</si>
  <si>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</si>
  <si>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</si>
  <si>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</si>
  <si>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</si>
  <si>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</si>
  <si>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</si>
  <si>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</si>
  <si>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</si>
  <si>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</si>
  <si>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</si>
  <si>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</si>
  <si>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</si>
  <si>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</si>
  <si>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</si>
  <si>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</si>
  <si>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</si>
  <si>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</si>
  <si>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</si>
  <si>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</si>
  <si>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</si>
  <si>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</si>
  <si>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</si>
  <si>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</si>
  <si>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</si>
  <si>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</si>
  <si>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</si>
  <si>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</si>
  <si>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</si>
  <si>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</si>
  <si>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</si>
  <si>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</si>
  <si>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</si>
  <si>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</si>
  <si>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</si>
  <si>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</si>
  <si>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</si>
  <si>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</si>
  <si>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</si>
  <si>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</si>
  <si>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</si>
  <si>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</si>
  <si>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</si>
  <si>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</si>
  <si>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</si>
  <si>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</si>
  <si>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</si>
  <si>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</si>
  <si>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</si>
  <si>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</si>
  <si>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</si>
  <si>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</si>
  <si>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</si>
  <si>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</si>
  <si>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</si>
  <si>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</si>
  <si>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</si>
  <si>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</si>
  <si>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</si>
  <si>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</si>
  <si>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</si>
  <si>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</si>
  <si>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</si>
  <si>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</si>
  <si>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</si>
  <si>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</si>
  <si>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</si>
  <si>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</si>
  <si>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</si>
  <si>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</si>
  <si>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</si>
  <si>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</si>
  <si>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</si>
  <si>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</si>
  <si>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</si>
  <si>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</si>
  <si>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</si>
  <si>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</si>
  <si>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</si>
  <si>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</si>
  <si>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</si>
  <si>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</si>
  <si>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</si>
  <si>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</si>
  <si>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</si>
  <si>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</si>
  <si>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</si>
  <si>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</si>
  <si>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</si>
  <si>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</si>
  <si>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</si>
  <si>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</si>
  <si>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</si>
  <si>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</si>
  <si>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</si>
  <si>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</si>
  <si>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</si>
  <si>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</si>
  <si>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</si>
  <si>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</si>
  <si>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</si>
  <si>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</si>
  <si>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</si>
  <si>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</si>
  <si>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</si>
  <si>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</si>
  <si>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</si>
  <si>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</si>
  <si>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</si>
  <si>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</si>
  <si>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</si>
  <si>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</si>
  <si>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</si>
  <si>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</si>
  <si>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</si>
  <si>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</si>
  <si>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</si>
  <si>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</si>
  <si>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</si>
  <si>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</si>
  <si>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</si>
  <si>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</si>
  <si>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</si>
  <si>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</si>
  <si>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</si>
  <si>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</si>
  <si>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</si>
  <si>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</si>
  <si>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</si>
  <si>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</si>
  <si>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</si>
  <si>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</si>
  <si>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</si>
  <si>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</si>
  <si>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</si>
  <si>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</si>
  <si>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</si>
  <si>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</si>
  <si>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</si>
  <si>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</si>
  <si>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</si>
  <si>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</si>
  <si>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</si>
  <si>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</si>
  <si>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</si>
  <si>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</si>
  <si>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</si>
  <si>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</si>
  <si>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</si>
  <si>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</si>
  <si>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</si>
  <si>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</si>
  <si>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</si>
  <si>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</si>
  <si>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</si>
  <si>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</si>
  <si>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</si>
  <si>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</si>
  <si>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</si>
  <si>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</si>
  <si>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</si>
  <si>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</si>
  <si>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</si>
  <si>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</si>
  <si>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</si>
  <si>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</si>
  <si>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</si>
  <si>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</si>
  <si>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</si>
  <si>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</si>
  <si>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</si>
  <si>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</si>
  <si>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</si>
  <si>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</si>
  <si>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</si>
  <si>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</si>
  <si>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</si>
  <si>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</si>
  <si>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</si>
  <si>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</si>
  <si>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</si>
  <si>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</si>
  <si>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</si>
  <si>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</si>
  <si>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</si>
  <si>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</si>
  <si>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</si>
  <si>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</si>
  <si>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</si>
  <si>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</si>
  <si>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</si>
  <si>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</si>
  <si>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</si>
  <si>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</si>
  <si>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</si>
  <si>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</si>
  <si>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</si>
  <si>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</si>
  <si>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</si>
  <si>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</si>
  <si>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</si>
  <si>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</si>
  <si>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</si>
  <si>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</si>
  <si>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</si>
  <si>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</si>
  <si>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</si>
  <si>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</si>
  <si>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</si>
  <si>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</si>
  <si>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</si>
  <si>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</si>
  <si>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</si>
  <si>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</si>
  <si>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</si>
  <si>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</si>
  <si>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</si>
  <si>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</si>
  <si>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</si>
  <si>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</si>
  <si>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</si>
  <si>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</si>
  <si>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</si>
  <si>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</si>
  <si>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</si>
  <si>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</si>
  <si>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</si>
  <si>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</si>
  <si>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</si>
  <si>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</si>
  <si>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</si>
  <si>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</si>
  <si>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</si>
  <si>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</si>
  <si>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</si>
  <si>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</si>
  <si>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</si>
  <si>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</si>
  <si>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</si>
  <si>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</si>
  <si>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</si>
  <si>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</si>
  <si>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</si>
  <si>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</si>
  <si>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</si>
  <si>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</si>
  <si>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</si>
  <si>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</si>
  <si>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</si>
  <si>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</si>
  <si>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</si>
  <si>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</si>
  <si>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</si>
  <si>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</si>
  <si>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</si>
  <si>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</si>
  <si>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</si>
  <si>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</si>
  <si>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</si>
  <si>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</si>
  <si>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</si>
  <si>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</si>
  <si>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</si>
  <si>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</si>
  <si>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</si>
  <si>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</si>
  <si>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</si>
  <si>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</si>
  <si>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</si>
  <si>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</si>
  <si>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</si>
  <si>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</si>
  <si>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</si>
  <si>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</si>
  <si>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</si>
  <si>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</si>
  <si>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</si>
  <si>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</si>
  <si>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</si>
  <si>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</si>
  <si>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</si>
  <si>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</si>
  <si>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</si>
  <si>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</si>
  <si>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</si>
  <si>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</si>
  <si>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</si>
  <si>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</si>
  <si>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</si>
  <si>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</si>
  <si>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</si>
  <si>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</si>
  <si>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</si>
  <si>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</si>
  <si>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</si>
  <si>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</si>
  <si>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</si>
  <si>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</si>
  <si>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</si>
  <si>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</si>
  <si>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</si>
  <si>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</si>
  <si>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</si>
  <si>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</si>
  <si>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</si>
  <si>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</si>
  <si>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</si>
  <si>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</si>
  <si>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</si>
  <si>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</si>
  <si>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</si>
  <si>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</si>
  <si>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</si>
  <si>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</si>
  <si>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</si>
  <si>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</si>
  <si>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</si>
  <si>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</si>
  <si>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</si>
  <si>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</si>
  <si>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</si>
  <si>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</si>
  <si>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</si>
  <si>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</si>
  <si>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</si>
  <si>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</si>
  <si>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</si>
  <si>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</si>
  <si>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</si>
  <si>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</si>
  <si>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</si>
  <si>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</si>
  <si>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</si>
  <si>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</si>
  <si>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</si>
  <si>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</si>
  <si>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</si>
  <si>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</si>
  <si>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</si>
  <si>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</si>
  <si>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</si>
  <si>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</si>
  <si>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</si>
  <si>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</si>
  <si>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</si>
  <si>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</si>
  <si>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</si>
  <si>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</si>
  <si>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</si>
  <si>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</si>
  <si>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</si>
  <si>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</si>
  <si>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</si>
  <si>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</si>
  <si>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</si>
  <si>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</si>
  <si>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</si>
  <si>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</si>
  <si>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</si>
  <si>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</si>
  <si>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</si>
  <si>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</si>
  <si>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</si>
  <si>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</si>
  <si>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</si>
  <si>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</si>
  <si>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</si>
  <si>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</si>
  <si>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</si>
  <si>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</si>
  <si>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</si>
  <si>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</si>
  <si>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</si>
  <si>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</si>
  <si>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</si>
  <si>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</si>
  <si>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</si>
  <si>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</si>
  <si>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</si>
  <si>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</si>
  <si>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</si>
  <si>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</si>
  <si>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</si>
  <si>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</si>
  <si>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</si>
  <si>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</si>
  <si>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</si>
  <si>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</si>
  <si>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</si>
  <si>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</si>
  <si>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</si>
  <si>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</si>
  <si>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</si>
  <si>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</si>
  <si>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</si>
  <si>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</si>
  <si>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</si>
  <si>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</si>
  <si>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</si>
  <si>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</si>
  <si>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</si>
  <si>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</si>
  <si>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</si>
  <si>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</si>
  <si>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</si>
  <si>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</si>
  <si>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</si>
  <si>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</si>
  <si>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</si>
  <si>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</si>
  <si>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</si>
  <si>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</si>
  <si>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</si>
  <si>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</si>
  <si>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</si>
  <si>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</si>
  <si>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</si>
  <si>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</si>
  <si>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</si>
  <si>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</si>
  <si>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</si>
  <si>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</si>
  <si>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</si>
  <si>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</si>
  <si>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</si>
  <si>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</si>
  <si>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</si>
  <si>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</si>
  <si>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</si>
  <si>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</si>
  <si>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</si>
  <si>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</si>
  <si>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</si>
  <si>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</si>
  <si>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</si>
  <si>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</si>
  <si>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</si>
  <si>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</si>
  <si>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</si>
  <si>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</si>
  <si>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</si>
  <si>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</si>
  <si>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</si>
  <si>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</si>
  <si>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</si>
  <si>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</si>
  <si>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</si>
  <si>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</si>
  <si>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</si>
  <si>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</si>
  <si>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</si>
  <si>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</si>
  <si>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</si>
  <si>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</si>
  <si>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</si>
  <si>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</si>
  <si>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</si>
  <si>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</si>
  <si>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</si>
  <si>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</si>
  <si>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</si>
  <si>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</si>
  <si>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</si>
  <si>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</si>
  <si>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</si>
  <si>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</si>
  <si>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</si>
  <si>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</si>
  <si>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</si>
  <si>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</si>
  <si>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</si>
  <si>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</si>
  <si>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</si>
  <si>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</si>
  <si>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</si>
  <si>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</si>
  <si>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</si>
  <si>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</si>
  <si>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</si>
  <si>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</si>
  <si>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</si>
  <si>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</si>
  <si>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</si>
  <si>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</si>
  <si>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</si>
  <si>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</si>
  <si>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</si>
  <si>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</si>
  <si>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</si>
  <si>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</si>
  <si>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</si>
  <si>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</si>
  <si>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</si>
  <si>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</si>
  <si>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</si>
  <si>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</si>
  <si>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</si>
  <si>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</si>
  <si>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</si>
  <si>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</si>
  <si>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</si>
  <si>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</si>
  <si>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</si>
  <si>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</si>
  <si>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</si>
  <si>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</si>
  <si>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</si>
  <si>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</si>
  <si>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</si>
  <si>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</si>
  <si>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</si>
  <si>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</si>
  <si>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</si>
  <si>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</si>
  <si>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</si>
  <si>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</si>
  <si>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</si>
  <si>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</si>
  <si>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</si>
  <si>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</si>
  <si>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</si>
  <si>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</si>
  <si>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</si>
  <si>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</si>
  <si>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</si>
  <si>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</si>
  <si>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</si>
  <si>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</si>
  <si>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</si>
  <si>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</si>
  <si>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</si>
  <si>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</si>
  <si>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</si>
  <si>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</si>
  <si>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</si>
  <si>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</si>
  <si>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</si>
  <si>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</si>
  <si>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</si>
  <si>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</si>
  <si>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</si>
  <si>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</si>
  <si>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</si>
  <si>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</si>
  <si>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</si>
  <si>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</si>
  <si>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</si>
  <si>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</si>
  <si>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</si>
  <si>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</si>
  <si>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</si>
  <si>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</si>
  <si>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</si>
  <si>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</si>
  <si>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</si>
  <si>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</si>
  <si>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</si>
  <si>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</si>
  <si>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</si>
  <si>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</si>
  <si>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</si>
  <si>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</si>
  <si>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</si>
  <si>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</si>
  <si>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</si>
  <si>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</si>
  <si>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</si>
  <si>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</si>
  <si>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</si>
  <si>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</si>
  <si>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</si>
  <si>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</si>
  <si>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</si>
  <si>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</si>
  <si>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</si>
  <si>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</si>
  <si>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</si>
  <si>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</si>
  <si>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</si>
  <si>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</si>
  <si>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</si>
  <si>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</si>
  <si>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</si>
  <si>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</si>
  <si>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</si>
  <si>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</si>
  <si>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</si>
  <si>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</si>
  <si>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</si>
  <si>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</si>
  <si>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</si>
  <si>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</si>
  <si>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</si>
  <si>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</si>
  <si>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</si>
  <si>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</si>
  <si>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</si>
  <si>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</si>
  <si>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</si>
  <si>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</si>
  <si>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</si>
  <si>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</si>
  <si>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</si>
  <si>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</si>
  <si>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</si>
  <si>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</si>
  <si>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</si>
  <si>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</si>
  <si>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</si>
  <si>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</si>
  <si>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</si>
  <si>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</si>
  <si>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</si>
  <si>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</si>
  <si>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</si>
  <si>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</si>
  <si>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</si>
  <si>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</si>
  <si>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</si>
  <si>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</si>
  <si>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</si>
  <si>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</si>
  <si>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</si>
  <si>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</si>
  <si>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</si>
  <si>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</si>
  <si>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</si>
  <si>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</si>
  <si>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</si>
  <si>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</si>
  <si>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</si>
  <si>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</si>
  <si>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</si>
  <si>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</si>
  <si>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</si>
  <si>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</si>
  <si>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</si>
  <si>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</si>
  <si>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</si>
  <si>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</si>
  <si>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</si>
  <si>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</si>
  <si>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</si>
  <si>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</si>
  <si>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</si>
  <si>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</si>
  <si>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</si>
  <si>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</si>
  <si>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</si>
  <si>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</si>
  <si>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</si>
  <si>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</si>
  <si>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</si>
  <si>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</si>
  <si>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</si>
  <si>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</si>
  <si>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</si>
  <si>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</si>
  <si>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</si>
  <si>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</si>
  <si>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</si>
  <si>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</si>
  <si>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</si>
  <si>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</si>
  <si>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</si>
  <si>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</si>
  <si>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</si>
  <si>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</si>
  <si>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</si>
  <si>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</si>
  <si>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</si>
  <si>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</si>
  <si>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</si>
  <si>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</si>
  <si>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</si>
  <si>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</si>
  <si>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</si>
  <si>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</si>
  <si>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</si>
  <si>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</si>
  <si>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</si>
  <si>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</si>
  <si>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</si>
  <si>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</si>
  <si>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</si>
  <si>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</si>
  <si>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</si>
  <si>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</si>
  <si>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</si>
  <si>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</si>
  <si>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</si>
  <si>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</si>
  <si>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</si>
  <si>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</si>
  <si>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</si>
  <si>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</si>
  <si>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</si>
  <si>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</si>
  <si>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</si>
  <si>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</si>
  <si>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</si>
  <si>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</si>
  <si>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</si>
  <si>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</si>
  <si>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</si>
  <si>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</si>
  <si>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</si>
  <si>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</si>
  <si>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</si>
  <si>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</si>
  <si>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</si>
  <si>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</si>
  <si>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</si>
  <si>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</si>
  <si>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</si>
  <si>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</si>
  <si>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</si>
  <si>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</si>
  <si>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</si>
  <si>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</si>
  <si>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</si>
  <si>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</si>
  <si>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</si>
  <si>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</si>
  <si>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</si>
  <si>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</si>
  <si>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</si>
  <si>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</si>
  <si>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</si>
  <si>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</si>
  <si>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</si>
  <si>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</si>
  <si>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</si>
  <si>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</si>
  <si>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</si>
  <si>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</si>
  <si>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</si>
  <si>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</si>
  <si>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</si>
  <si>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</si>
  <si>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</si>
  <si>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</si>
  <si>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</si>
  <si>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</si>
  <si>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</si>
  <si>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</si>
  <si>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</si>
  <si>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</si>
  <si>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</si>
  <si>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</si>
  <si>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</si>
  <si>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</si>
  <si>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</si>
  <si>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</si>
  <si>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</si>
  <si>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</si>
  <si>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</si>
  <si>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</si>
  <si>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</si>
  <si>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</si>
  <si>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</si>
  <si>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</si>
  <si>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</si>
  <si>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</si>
  <si>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</si>
  <si>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</si>
  <si>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</si>
  <si>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</si>
  <si>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</si>
  <si>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</si>
  <si>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</si>
  <si>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</si>
  <si>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</si>
  <si>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</si>
  <si>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</si>
  <si>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</si>
  <si>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</si>
  <si>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</si>
  <si>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</si>
  <si>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</si>
  <si>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</si>
  <si>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</si>
  <si>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</si>
  <si>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</si>
  <si>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</si>
  <si>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</si>
  <si>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</si>
  <si>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</si>
  <si>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</si>
  <si>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</si>
  <si>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</si>
  <si>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</si>
  <si>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</si>
  <si>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</si>
  <si>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</si>
  <si>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</si>
  <si>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</si>
  <si>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</si>
  <si>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</si>
  <si>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</si>
  <si>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</si>
  <si>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</si>
  <si>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</si>
  <si>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</si>
  <si>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</si>
  <si>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</si>
  <si>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</si>
  <si>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</si>
  <si>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</si>
  <si>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</si>
  <si>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</si>
  <si>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</si>
  <si>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</si>
  <si>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</si>
  <si>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</si>
  <si>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</si>
  <si>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</si>
  <si>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</si>
  <si>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</si>
  <si>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</si>
  <si>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</si>
  <si>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</si>
  <si>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</si>
  <si>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</si>
  <si>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</si>
  <si>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</si>
  <si>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</si>
  <si>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</si>
  <si>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</si>
  <si>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</si>
  <si>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</si>
  <si>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</si>
  <si>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</si>
  <si>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</si>
  <si>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</si>
  <si>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</si>
  <si>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</si>
  <si>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</si>
  <si>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</si>
  <si>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</si>
  <si>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</si>
  <si>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</si>
  <si>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</si>
  <si>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</si>
  <si>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</si>
  <si>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</si>
  <si>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</si>
  <si>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</si>
  <si>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</si>
  <si>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</si>
  <si>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</si>
  <si>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</si>
  <si>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</si>
  <si>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</si>
  <si>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</si>
  <si>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</si>
  <si>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</si>
  <si>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</si>
  <si>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</si>
  <si>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</si>
  <si>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</si>
  <si>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</si>
  <si>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</si>
  <si>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</si>
  <si>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</si>
  <si>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</si>
  <si>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</si>
  <si>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</si>
  <si>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</si>
  <si>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</si>
  <si>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</si>
  <si>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</si>
  <si>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</si>
  <si>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</si>
  <si>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</si>
  <si>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</si>
  <si>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</si>
  <si>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</si>
  <si>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</si>
  <si>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</si>
  <si>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</si>
  <si>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</si>
  <si>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</si>
  <si>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</si>
  <si>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</si>
  <si>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</si>
  <si>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</si>
  <si>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</si>
  <si>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</si>
  <si>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</si>
  <si>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</si>
  <si>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</si>
  <si>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</si>
  <si>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</si>
  <si>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</si>
  <si>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</si>
  <si>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</si>
  <si>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</si>
  <si>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</si>
  <si>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</si>
  <si>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</si>
  <si>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</si>
  <si>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</si>
  <si>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</si>
  <si>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</si>
  <si>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</si>
  <si>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</si>
  <si>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</si>
  <si>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</si>
  <si>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</si>
  <si>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</si>
  <si>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</si>
  <si>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</si>
  <si>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</si>
  <si>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</si>
  <si>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</si>
  <si>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</si>
  <si>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</si>
  <si>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</si>
  <si>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</si>
  <si>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</si>
  <si>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</si>
  <si>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</si>
  <si>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</si>
  <si>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</si>
  <si>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</si>
  <si>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</si>
  <si>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</si>
  <si>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</si>
  <si>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</si>
  <si>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</si>
  <si>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</si>
  <si>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</si>
  <si>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</si>
  <si>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</si>
  <si>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</si>
  <si>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</si>
  <si>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</si>
  <si>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</si>
  <si>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</si>
  <si>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</si>
  <si>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</si>
  <si>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</si>
  <si>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</si>
  <si>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</si>
  <si>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</si>
  <si>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</si>
  <si>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</si>
  <si>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</si>
  <si>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</si>
  <si>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</si>
  <si>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</si>
  <si>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</si>
  <si>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</si>
  <si>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</si>
  <si>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</si>
  <si>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</si>
  <si>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</si>
  <si>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</si>
  <si>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</si>
  <si>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</si>
  <si>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</si>
  <si>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</si>
  <si>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</si>
  <si>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</si>
  <si>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</si>
  <si>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</si>
  <si>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</si>
  <si>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</si>
  <si>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</si>
  <si>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</si>
  <si>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</si>
  <si>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</si>
  <si>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</si>
  <si>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</si>
  <si>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</si>
  <si>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</si>
  <si>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</si>
  <si>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</si>
  <si>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</si>
  <si>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</si>
  <si>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</si>
  <si>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</si>
  <si>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</si>
  <si>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</si>
  <si>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</si>
  <si>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</si>
  <si>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</si>
  <si>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</si>
  <si>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</si>
  <si>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</si>
  <si>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</si>
  <si>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</si>
  <si>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</si>
  <si>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</si>
  <si>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</si>
  <si>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</si>
  <si>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</si>
  <si>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</si>
  <si>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</si>
  <si>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</si>
  <si>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</si>
  <si>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</si>
  <si>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</si>
  <si>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</si>
  <si>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</si>
  <si>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</si>
  <si>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</si>
  <si>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</si>
  <si>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</si>
  <si>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</si>
  <si>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</si>
  <si>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</si>
  <si>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</si>
  <si>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</si>
  <si>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</si>
  <si>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</si>
  <si>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</si>
  <si>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</si>
  <si>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</si>
  <si>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</si>
  <si>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</si>
  <si>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</si>
  <si>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</si>
  <si>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</si>
  <si>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</si>
  <si>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</si>
  <si>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</si>
  <si>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</si>
  <si>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</si>
  <si>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</si>
  <si>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</si>
  <si>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</si>
  <si>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</si>
  <si>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</si>
  <si>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</si>
  <si>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</si>
  <si>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</si>
  <si>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</si>
  <si>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</si>
  <si>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</si>
  <si>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</si>
  <si>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</si>
  <si>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</si>
  <si>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</si>
  <si>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</si>
  <si>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</si>
  <si>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</si>
  <si>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</si>
  <si>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</si>
  <si>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</si>
  <si>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</si>
  <si>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</si>
  <si>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</si>
  <si>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</si>
  <si>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</si>
  <si>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</si>
  <si>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</si>
  <si>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</si>
  <si>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</si>
  <si>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</si>
  <si>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</si>
  <si>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</si>
  <si>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</si>
  <si>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</si>
  <si>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</si>
  <si>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</si>
  <si>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</si>
  <si>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</si>
  <si>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</si>
  <si>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</si>
  <si>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</si>
  <si>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</si>
  <si>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</si>
  <si>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</si>
  <si>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</si>
  <si>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</si>
  <si>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</si>
  <si>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</si>
  <si>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</si>
  <si>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</si>
  <si>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</si>
  <si>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</si>
  <si>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</si>
  <si>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</si>
  <si>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</si>
  <si>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</si>
  <si>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</si>
  <si>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</si>
  <si>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</si>
  <si>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</si>
  <si>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</si>
  <si>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</si>
  <si>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</si>
  <si>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</si>
  <si>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</si>
  <si>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</si>
  <si>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</si>
  <si>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</si>
  <si>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</si>
  <si>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</si>
  <si>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</si>
  <si>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</si>
  <si>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</si>
  <si>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</si>
  <si>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</si>
  <si>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</si>
  <si>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</si>
  <si>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</si>
  <si>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</si>
  <si>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</si>
  <si>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</si>
  <si>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</si>
  <si>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</si>
  <si>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</si>
  <si>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</si>
  <si>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</si>
  <si>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</si>
  <si>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</si>
  <si>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</si>
  <si>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</si>
  <si>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</si>
  <si>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</si>
  <si>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</si>
  <si>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</si>
  <si>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</si>
  <si>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</si>
  <si>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</si>
  <si>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</si>
  <si>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</si>
  <si>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</si>
  <si>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</si>
  <si>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</si>
  <si>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</si>
  <si>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</si>
  <si>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</si>
  <si>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</si>
  <si>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</si>
  <si>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</si>
  <si>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</si>
  <si>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</si>
  <si>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</si>
  <si>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</si>
  <si>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</si>
  <si>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</si>
  <si>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</si>
  <si>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</si>
  <si>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</si>
  <si>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</si>
  <si>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</si>
  <si>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</si>
  <si>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</si>
  <si>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</si>
  <si>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</si>
  <si>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</si>
  <si>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</si>
  <si>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</si>
  <si>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</si>
  <si>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</si>
  <si>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</si>
  <si>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</si>
  <si>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</si>
  <si>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</si>
  <si>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</si>
  <si>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</si>
  <si>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</si>
  <si>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</si>
  <si>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</si>
  <si>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</si>
  <si>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</si>
  <si>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</si>
  <si>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</si>
  <si>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</si>
  <si>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</si>
  <si>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</si>
  <si>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</si>
  <si>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</si>
  <si>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</si>
  <si>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</si>
  <si>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</si>
  <si>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</si>
  <si>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</si>
  <si>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</si>
  <si>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</si>
  <si>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</si>
  <si>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</si>
  <si>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</si>
  <si>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</si>
  <si>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</si>
  <si>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</si>
  <si>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</si>
  <si>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</si>
  <si>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</si>
  <si>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</si>
  <si>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</si>
  <si>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</si>
  <si>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</si>
  <si>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</si>
  <si>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</si>
  <si>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</si>
  <si>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</si>
  <si>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</si>
  <si>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</si>
  <si>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</si>
  <si>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</si>
  <si>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</si>
  <si>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</si>
  <si>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</si>
  <si>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</si>
  <si>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</si>
  <si>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</si>
  <si>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</si>
  <si>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</si>
  <si>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</si>
  <si>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</si>
  <si>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</si>
  <si>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</si>
  <si>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</si>
  <si>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</si>
  <si>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</si>
  <si>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</si>
  <si>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</si>
  <si>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</si>
  <si>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</si>
  <si>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</si>
  <si>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</si>
  <si>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</si>
  <si>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</si>
  <si>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</si>
  <si>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</si>
  <si>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</si>
  <si>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</si>
  <si>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</si>
  <si>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</si>
  <si>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</si>
  <si>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</si>
  <si>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</si>
  <si>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</si>
  <si>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</si>
  <si>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</si>
  <si>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</si>
  <si>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</si>
  <si>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</si>
  <si>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</si>
  <si>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</si>
  <si>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</si>
  <si>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</si>
  <si>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</si>
  <si>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</si>
  <si>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</si>
  <si>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</si>
  <si>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</si>
  <si>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</si>
  <si>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</si>
  <si>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</si>
  <si>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</si>
  <si>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</si>
  <si>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</si>
  <si>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</si>
  <si>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</si>
  <si>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</si>
  <si>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</si>
  <si>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</si>
  <si>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</si>
  <si>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</si>
  <si>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</si>
  <si>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</si>
  <si>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</si>
  <si>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</si>
  <si>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</si>
  <si>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</si>
  <si>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</si>
  <si>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</si>
  <si>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</si>
  <si>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</si>
  <si>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</si>
  <si>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</si>
  <si>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</si>
  <si>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</si>
  <si>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</si>
  <si>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</si>
  <si>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</si>
  <si>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</si>
  <si>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</si>
  <si>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</si>
  <si>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</si>
  <si>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</si>
  <si>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</si>
  <si>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</si>
  <si>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</si>
  <si>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</si>
  <si>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</si>
  <si>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</si>
  <si>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</si>
  <si>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</si>
  <si>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</si>
  <si>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</si>
  <si>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</si>
  <si>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</si>
  <si>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</si>
  <si>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</si>
  <si>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</si>
  <si>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</si>
  <si>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</si>
  <si>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</si>
  <si>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</si>
  <si>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</si>
  <si>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</si>
  <si>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</si>
  <si>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</si>
  <si>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</si>
  <si>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</si>
  <si>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</si>
  <si>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</si>
  <si>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</si>
  <si>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</si>
  <si>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</si>
  <si>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</si>
  <si>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</si>
  <si>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</si>
  <si>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</si>
  <si>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</si>
  <si>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</si>
  <si>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</si>
  <si>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</si>
  <si>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</si>
  <si>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</si>
  <si>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</si>
  <si>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</si>
  <si>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</si>
  <si>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</si>
  <si>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</si>
  <si>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</si>
  <si>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</si>
  <si>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</si>
  <si>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</si>
  <si>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</si>
  <si>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</si>
  <si>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</si>
  <si>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</si>
  <si>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</si>
  <si>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</si>
  <si>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</si>
  <si>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</si>
  <si>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</si>
  <si>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</si>
  <si>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</si>
  <si>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</si>
  <si>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</si>
  <si>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</si>
  <si>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</si>
  <si>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</si>
  <si>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</si>
  <si>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</si>
  <si>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</si>
  <si>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</si>
  <si>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</si>
  <si>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</si>
  <si>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</si>
  <si>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</si>
  <si>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</si>
  <si>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</si>
  <si>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</si>
  <si>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</si>
  <si>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</si>
  <si>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</si>
  <si>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</si>
  <si>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</si>
  <si>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</si>
  <si>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</si>
  <si>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</si>
  <si>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</si>
  <si>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</si>
  <si>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</si>
  <si>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</si>
  <si>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</si>
  <si>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</si>
  <si>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</si>
  <si>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</si>
  <si>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</si>
  <si>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</si>
  <si>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</si>
  <si>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</si>
  <si>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</si>
  <si>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</si>
  <si>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</si>
  <si>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</si>
  <si>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</si>
  <si>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</si>
  <si>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</si>
  <si>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</si>
  <si>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</si>
  <si>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</si>
  <si>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</si>
  <si>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</si>
  <si>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</si>
  <si>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</si>
  <si>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</si>
  <si>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</si>
  <si>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</si>
  <si>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</si>
  <si>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</si>
  <si>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</si>
  <si>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</si>
  <si>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</si>
  <si>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</si>
  <si>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</si>
  <si>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</si>
  <si>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</si>
  <si>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</si>
  <si>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</si>
  <si>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</si>
  <si>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</si>
  <si>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</si>
  <si>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</si>
  <si>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</si>
  <si>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</si>
  <si>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</si>
  <si>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</si>
  <si>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</si>
  <si>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</si>
  <si>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</si>
  <si>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</si>
  <si>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</si>
  <si>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</si>
  <si>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</si>
  <si>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</si>
  <si>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</si>
  <si>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</si>
  <si>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</si>
  <si>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</si>
  <si>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</si>
  <si>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</si>
  <si>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</si>
  <si>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</si>
  <si>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</si>
  <si>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</si>
  <si>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</si>
  <si>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</si>
  <si>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</si>
  <si>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</si>
  <si>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</si>
  <si>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</si>
  <si>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</si>
  <si>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</si>
  <si>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</si>
  <si>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</si>
  <si>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</si>
  <si>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</si>
  <si>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</si>
  <si>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</si>
  <si>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</si>
  <si>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</si>
  <si>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</si>
  <si>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</si>
  <si>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</si>
  <si>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</si>
  <si>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</si>
  <si>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</si>
  <si>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</si>
  <si>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</si>
  <si>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</si>
  <si>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</si>
  <si>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</si>
  <si>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</si>
  <si>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</si>
  <si>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</si>
  <si>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</si>
  <si>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</si>
  <si>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</si>
  <si>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</si>
  <si>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</si>
  <si>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</si>
  <si>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</si>
  <si>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</si>
  <si>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</si>
  <si>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</si>
  <si>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</si>
  <si>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</si>
  <si>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</si>
  <si>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</si>
  <si>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</si>
  <si>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</si>
  <si>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</si>
  <si>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</si>
  <si>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</si>
  <si>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</si>
  <si>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</si>
  <si>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</si>
  <si>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</si>
  <si>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</si>
  <si>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</si>
  <si>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</si>
  <si>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</si>
  <si>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</si>
  <si>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</si>
  <si>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</si>
  <si>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</si>
  <si>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</si>
  <si>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</si>
  <si>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</si>
  <si>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</si>
  <si>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</si>
  <si>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</si>
  <si>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</si>
  <si>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</si>
  <si>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</si>
  <si>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</si>
  <si>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</si>
  <si>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</si>
  <si>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</si>
  <si>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</si>
  <si>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</si>
  <si>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</si>
  <si>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</si>
  <si>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</si>
  <si>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</si>
  <si>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</si>
  <si>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</si>
  <si>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</si>
  <si>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</si>
  <si>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</si>
  <si>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</si>
  <si>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</si>
  <si>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</si>
  <si>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</si>
  <si>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</si>
  <si>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</si>
  <si>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</si>
  <si>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</si>
  <si>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</si>
  <si>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</si>
  <si>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</si>
  <si>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</si>
  <si>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</si>
  <si>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</si>
  <si>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</si>
  <si>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</si>
  <si>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</si>
  <si>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</si>
  <si>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</si>
  <si>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</si>
  <si>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</si>
  <si>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</si>
  <si>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</si>
  <si>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</si>
  <si>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</si>
  <si>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</si>
  <si>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</si>
  <si>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</si>
  <si>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</si>
  <si>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</si>
  <si>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</si>
  <si>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</si>
  <si>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</si>
  <si>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</si>
  <si>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</si>
  <si>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</si>
  <si>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</si>
  <si>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</si>
  <si>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</si>
  <si>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</si>
  <si>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</si>
  <si>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</si>
  <si>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</si>
  <si>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</si>
  <si>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</si>
  <si>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</si>
  <si>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</si>
  <si>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</si>
  <si>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</si>
  <si>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</si>
  <si>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</si>
  <si>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</si>
  <si>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</si>
  <si>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</si>
  <si>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</si>
  <si>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</si>
  <si>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</si>
  <si>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</si>
  <si>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</si>
  <si>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</si>
  <si>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</si>
  <si>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</si>
  <si>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</si>
  <si>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</si>
  <si>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</si>
  <si>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</si>
  <si>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</si>
  <si>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</si>
  <si>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</si>
  <si>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</si>
  <si>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</si>
  <si>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</si>
  <si>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</si>
  <si>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</si>
  <si>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</si>
  <si>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</si>
  <si>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</si>
  <si>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</si>
  <si>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</si>
  <si>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</si>
  <si>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</si>
  <si>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</si>
  <si>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</si>
  <si>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</si>
  <si>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</si>
  <si>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</si>
  <si>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</si>
  <si>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</si>
  <si>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</si>
  <si>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</si>
  <si>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</si>
  <si>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</si>
  <si>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</si>
  <si>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</si>
  <si>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</si>
  <si>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</si>
  <si>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</si>
  <si>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</si>
  <si>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</si>
  <si>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</si>
  <si>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</si>
  <si>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</si>
  <si>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</si>
  <si>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</si>
  <si>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</si>
  <si>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</si>
  <si>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</si>
  <si>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</si>
  <si>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</si>
  <si>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</si>
  <si>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</si>
  <si>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</si>
  <si>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</si>
  <si>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</si>
  <si>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</si>
  <si>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</si>
  <si>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</si>
  <si>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</si>
  <si>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</si>
  <si>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</si>
  <si>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</si>
  <si>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</si>
  <si>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</si>
  <si>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</si>
  <si>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</si>
  <si>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</si>
  <si>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</si>
  <si>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</si>
  <si>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</si>
  <si>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</si>
  <si>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</si>
  <si>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</si>
  <si>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</si>
  <si>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</si>
  <si>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</si>
  <si>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</si>
  <si>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</si>
  <si>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</si>
  <si>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</si>
  <si>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</si>
  <si>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</si>
  <si>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</si>
  <si>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</si>
  <si>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</si>
  <si>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</si>
  <si>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</si>
  <si>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</si>
  <si>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</si>
  <si>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</si>
  <si>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</si>
  <si>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</si>
  <si>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</si>
  <si>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</si>
  <si>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</si>
  <si>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</si>
  <si>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</si>
  <si>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</si>
  <si>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</si>
  <si>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</si>
  <si>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</si>
  <si>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</si>
  <si>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</si>
  <si>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</si>
  <si>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</si>
  <si>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</si>
  <si>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</si>
  <si>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</si>
  <si>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</si>
  <si>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</si>
  <si>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</si>
  <si>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</si>
  <si>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</si>
  <si>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</si>
  <si>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</si>
  <si>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</si>
  <si>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</si>
  <si>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</si>
  <si>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</si>
  <si>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</si>
  <si>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</si>
  <si>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</si>
  <si>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</si>
  <si>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</si>
  <si>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</si>
  <si>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</si>
  <si>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</si>
  <si>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</si>
  <si>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</si>
  <si>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</si>
  <si>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</si>
  <si>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</si>
  <si>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</si>
  <si>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</si>
  <si>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</si>
  <si>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</si>
  <si>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</si>
  <si>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</si>
  <si>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</si>
  <si>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</si>
  <si>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</si>
  <si>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</si>
  <si>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</si>
  <si>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</si>
  <si>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</si>
  <si>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</si>
  <si>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</si>
  <si>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</si>
  <si>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</si>
  <si>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</si>
  <si>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</si>
  <si>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</si>
  <si>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</si>
  <si>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</si>
  <si>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</si>
  <si>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</si>
  <si>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</si>
  <si>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</si>
  <si>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</si>
  <si>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</si>
  <si>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</si>
  <si>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</si>
  <si>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</si>
  <si>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</si>
  <si>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</si>
  <si>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</si>
  <si>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</si>
  <si>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</si>
  <si>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</si>
  <si>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</si>
  <si>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</si>
  <si>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</si>
  <si>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</si>
  <si>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</si>
  <si>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</si>
  <si>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</si>
  <si>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</si>
  <si>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</si>
  <si>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</si>
  <si>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</si>
  <si>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</si>
  <si>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</si>
  <si>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</si>
  <si>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</si>
  <si>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</si>
  <si>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</si>
  <si>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</si>
  <si>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</si>
  <si>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</si>
  <si>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</si>
  <si>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</si>
  <si>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</si>
  <si>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</si>
  <si>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</si>
  <si>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</si>
  <si>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</si>
  <si>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</si>
  <si>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</si>
  <si>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</si>
  <si>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</si>
  <si>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</si>
  <si>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</si>
  <si>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</si>
  <si>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</si>
  <si>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</si>
  <si>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</si>
  <si>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</si>
  <si>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</si>
  <si>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</si>
  <si>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</si>
  <si>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</si>
  <si>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</si>
  <si>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</si>
  <si>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</si>
  <si>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</si>
  <si>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</si>
  <si>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</si>
  <si>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</si>
  <si>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</si>
  <si>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</si>
  <si>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</si>
  <si>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</si>
  <si>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</si>
  <si>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</si>
  <si>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</si>
  <si>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</si>
  <si>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</si>
  <si>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</si>
  <si>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</si>
  <si>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</si>
  <si>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</si>
  <si>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</si>
  <si>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</si>
  <si>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</si>
  <si>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</si>
  <si>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</si>
  <si>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</si>
  <si>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</si>
  <si>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</si>
  <si>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</si>
  <si>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</si>
  <si>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</si>
  <si>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</si>
  <si>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</si>
  <si>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</si>
  <si>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</si>
  <si>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</si>
  <si>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</si>
  <si>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</si>
  <si>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</si>
  <si>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</si>
  <si>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</si>
  <si>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</si>
  <si>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</si>
  <si>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</si>
  <si>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</si>
  <si>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</si>
  <si>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</si>
  <si>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</si>
  <si>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</si>
  <si>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</si>
  <si>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</si>
  <si>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</si>
  <si>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</si>
  <si>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</si>
  <si>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</si>
  <si>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</si>
  <si>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</si>
  <si>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</si>
  <si>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</si>
  <si>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</si>
  <si>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</si>
  <si>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</si>
  <si>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</si>
  <si>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</si>
  <si>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</si>
  <si>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</si>
  <si>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</si>
  <si>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</si>
  <si>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</si>
  <si>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</si>
  <si>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</si>
  <si>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</si>
  <si>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</si>
  <si>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</si>
  <si>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</si>
  <si>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</si>
  <si>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</si>
  <si>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</si>
  <si>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</si>
  <si>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</si>
  <si>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</si>
  <si>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</si>
  <si>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</si>
  <si>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</si>
  <si>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</si>
  <si>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</si>
  <si>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</si>
  <si>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</si>
  <si>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</si>
  <si>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</si>
  <si>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</si>
  <si>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</si>
  <si>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</si>
  <si>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</si>
  <si>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</si>
  <si>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</si>
  <si>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</si>
  <si>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</si>
  <si>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</si>
  <si>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</si>
  <si>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</si>
  <si>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</si>
  <si>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</si>
  <si>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</si>
  <si>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</si>
  <si>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</si>
  <si>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</si>
  <si>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</si>
  <si>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</si>
  <si>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</si>
  <si>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</si>
  <si>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</si>
  <si>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</si>
  <si>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</si>
  <si>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</si>
  <si>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</si>
  <si>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</si>
  <si>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</si>
  <si>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</si>
  <si>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</si>
  <si>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</si>
  <si>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</si>
  <si>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</si>
  <si>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</si>
  <si>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</si>
  <si>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</si>
  <si>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</si>
  <si>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</si>
  <si>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</si>
  <si>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</si>
  <si>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</si>
  <si>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</si>
  <si>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</si>
  <si>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</si>
  <si>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</si>
  <si>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</si>
  <si>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</si>
  <si>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</si>
  <si>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</si>
  <si>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</si>
  <si>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</si>
  <si>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</si>
  <si>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</si>
  <si>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</si>
  <si>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</si>
  <si>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</si>
  <si>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</si>
  <si>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</si>
  <si>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</si>
  <si>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</si>
  <si>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</si>
  <si>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</si>
  <si>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</si>
  <si>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</si>
  <si>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</si>
  <si>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</si>
  <si>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</si>
  <si>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</si>
  <si>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</si>
  <si>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</si>
  <si>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</si>
  <si>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</si>
  <si>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</si>
  <si>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</si>
  <si>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</si>
  <si>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</si>
  <si>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</si>
  <si>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</si>
  <si>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</si>
  <si>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</si>
  <si>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</si>
  <si>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</si>
  <si>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</si>
  <si>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</si>
  <si>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</si>
  <si>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</si>
  <si>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</si>
  <si>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</si>
  <si>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</si>
  <si>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</si>
  <si>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</si>
  <si>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</si>
  <si>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</si>
  <si>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</si>
  <si>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</si>
  <si>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</si>
  <si>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</si>
  <si>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</si>
  <si>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</si>
  <si>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</si>
  <si>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</si>
  <si>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</si>
  <si>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</si>
  <si>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</si>
  <si>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</si>
  <si>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</si>
  <si>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</si>
  <si>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</si>
  <si>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</si>
  <si>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</si>
  <si>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</si>
  <si>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</si>
  <si>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</si>
  <si>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</si>
  <si>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</si>
  <si>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</si>
  <si>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</si>
  <si>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</si>
  <si>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</si>
  <si>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</si>
  <si>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</si>
  <si>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</si>
  <si>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</si>
  <si>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</si>
  <si>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</si>
  <si>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</si>
  <si>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</si>
  <si>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</si>
  <si>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</si>
  <si>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</si>
  <si>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</si>
  <si>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</si>
  <si>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</si>
  <si>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</si>
  <si>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</si>
  <si>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</si>
  <si>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</si>
  <si>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</si>
  <si>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</si>
  <si>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</si>
  <si>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</si>
  <si>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</si>
  <si>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</si>
  <si>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</si>
  <si>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</si>
  <si>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</si>
  <si>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</si>
  <si>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</si>
  <si>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</si>
  <si>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</si>
  <si>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</si>
  <si>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</si>
  <si>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</si>
  <si>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</si>
  <si>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</si>
  <si>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</si>
  <si>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</si>
  <si>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</si>
  <si>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</si>
  <si>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</si>
  <si>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</si>
  <si>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</si>
  <si>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</si>
  <si>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</si>
  <si>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</si>
  <si>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</si>
  <si>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</si>
  <si>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</si>
  <si>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</si>
  <si>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</si>
  <si>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</si>
  <si>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</si>
  <si>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</si>
  <si>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</si>
  <si>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</si>
  <si>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</si>
  <si>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</si>
  <si>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</si>
  <si>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</si>
  <si>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</si>
  <si>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</si>
  <si>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</si>
  <si>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</si>
  <si>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</si>
  <si>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</si>
  <si>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</si>
  <si>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</si>
  <si>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</si>
  <si>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</si>
  <si>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</si>
  <si>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</si>
  <si>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</si>
  <si>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</si>
  <si>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</si>
  <si>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</si>
  <si>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</si>
  <si>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</si>
  <si>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</si>
  <si>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</si>
  <si>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</si>
  <si>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</si>
  <si>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</si>
  <si>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</si>
  <si>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</si>
  <si>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</si>
  <si>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</si>
  <si>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</si>
  <si>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</si>
  <si>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</si>
  <si>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</si>
  <si>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</si>
  <si>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</si>
  <si>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</si>
  <si>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</si>
  <si>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</si>
  <si>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</si>
  <si>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</si>
  <si>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</si>
  <si>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</si>
  <si>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</si>
  <si>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</si>
  <si>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</si>
  <si>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</si>
  <si>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</si>
  <si>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</si>
  <si>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</si>
  <si>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</si>
  <si>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</si>
  <si>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</si>
  <si>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</si>
  <si>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</si>
  <si>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</si>
  <si>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</si>
  <si>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</si>
  <si>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</si>
  <si>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</si>
  <si>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</si>
  <si>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</si>
  <si>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</si>
  <si>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</si>
  <si>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</si>
  <si>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</si>
  <si>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</si>
  <si>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</si>
  <si>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</si>
  <si>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</si>
  <si>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</si>
  <si>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</si>
  <si>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</si>
  <si>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</si>
  <si>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</si>
  <si>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</si>
  <si>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</si>
  <si>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</si>
  <si>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</si>
  <si>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</si>
  <si>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</si>
  <si>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</si>
  <si>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</si>
  <si>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</si>
  <si>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</si>
  <si>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</si>
  <si>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</si>
  <si>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</si>
  <si>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</si>
  <si>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</si>
  <si>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</si>
  <si>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</si>
  <si>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</si>
  <si>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</si>
  <si>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</si>
  <si>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</si>
  <si>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</si>
  <si>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</si>
  <si>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</si>
  <si>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</si>
  <si>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</si>
  <si>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</si>
  <si>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</si>
  <si>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</si>
  <si>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</si>
  <si>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</si>
  <si>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</si>
  <si>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</si>
  <si>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</si>
  <si>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</si>
  <si>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</si>
  <si>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</si>
  <si>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</si>
  <si>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</si>
  <si>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</si>
  <si>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</si>
  <si>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</si>
  <si>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</si>
  <si>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</si>
  <si>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</si>
  <si>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</si>
  <si>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</si>
  <si>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</si>
  <si>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</si>
  <si>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</si>
  <si>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</si>
  <si>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</si>
  <si>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</si>
  <si>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</si>
  <si>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</si>
  <si>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</si>
  <si>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</si>
  <si>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</si>
  <si>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</si>
  <si>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</si>
  <si>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</si>
  <si>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</si>
  <si>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</si>
  <si>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</si>
  <si>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</si>
  <si>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</si>
  <si>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</si>
  <si>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</si>
  <si>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</si>
  <si>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</si>
  <si>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</si>
  <si>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</si>
  <si>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</si>
  <si>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</si>
  <si>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</si>
  <si>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</si>
  <si>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</si>
  <si>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</si>
  <si>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</si>
  <si>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</si>
  <si>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</si>
  <si>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</si>
  <si>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</si>
  <si>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</si>
  <si>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</si>
  <si>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</si>
  <si>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</si>
  <si>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</si>
  <si>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</si>
  <si>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</si>
  <si>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</si>
  <si>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</si>
  <si>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</si>
  <si>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</si>
  <si>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</si>
  <si>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</si>
  <si>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</si>
  <si>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</si>
  <si>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</si>
  <si>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</si>
  <si>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</si>
  <si>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</si>
  <si>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</si>
  <si>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</si>
  <si>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</si>
  <si>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</si>
  <si>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</si>
  <si>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</si>
  <si>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</si>
  <si>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</si>
  <si>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</si>
  <si>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</si>
  <si>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</si>
  <si>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</si>
  <si>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</si>
  <si>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</si>
  <si>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</si>
  <si>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</si>
  <si>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</si>
  <si>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</si>
  <si>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</si>
  <si>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</si>
  <si>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</si>
  <si>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</si>
  <si>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</si>
  <si>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</si>
  <si>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</si>
  <si>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</si>
  <si>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</si>
  <si>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</si>
  <si>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</si>
  <si>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</si>
  <si>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</si>
  <si>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</si>
  <si>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</si>
  <si>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</si>
  <si>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</si>
  <si>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</si>
  <si>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</si>
  <si>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</si>
  <si>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</si>
  <si>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</si>
  <si>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</si>
  <si>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</si>
  <si>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</si>
  <si>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</si>
  <si>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</si>
  <si>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</si>
  <si>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</si>
  <si>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</si>
  <si>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</si>
  <si>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</si>
  <si>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</si>
  <si>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</si>
  <si>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</si>
  <si>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</si>
  <si>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</si>
  <si>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</si>
  <si>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</si>
  <si>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</si>
  <si>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</si>
  <si>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</si>
  <si>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</si>
  <si>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</si>
  <si>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</si>
  <si>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</si>
  <si>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</si>
  <si>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</si>
  <si>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</si>
  <si>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</si>
  <si>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</si>
  <si>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</si>
  <si>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</si>
  <si>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</si>
  <si>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</si>
  <si>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</si>
  <si>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</si>
  <si>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</si>
  <si>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</si>
  <si>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</si>
  <si>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</si>
  <si>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</si>
  <si>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</si>
  <si>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</si>
  <si>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</si>
  <si>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</si>
  <si>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</si>
  <si>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</si>
  <si>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</si>
  <si>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</si>
  <si>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</si>
  <si>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</si>
  <si>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</si>
  <si>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</si>
  <si>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</si>
  <si>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</si>
  <si>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</si>
  <si>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</si>
  <si>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</si>
  <si>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</si>
  <si>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</si>
  <si>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</si>
  <si>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</si>
  <si>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</si>
  <si>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</si>
  <si>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</si>
  <si>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</si>
  <si>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</si>
  <si>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</si>
  <si>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</si>
  <si>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</si>
  <si>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</si>
  <si>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</si>
  <si>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</si>
  <si>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</si>
  <si>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</si>
  <si>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</si>
  <si>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</si>
  <si>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</si>
  <si>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</si>
  <si>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</si>
  <si>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</si>
  <si>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</si>
  <si>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</si>
  <si>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</si>
  <si>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</si>
  <si>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</si>
  <si>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</si>
  <si>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</si>
  <si>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</si>
  <si>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</si>
  <si>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</si>
  <si>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</si>
  <si>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</si>
  <si>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</si>
  <si>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</si>
  <si>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</si>
  <si>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</si>
  <si>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</si>
  <si>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</si>
  <si>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</si>
  <si>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</si>
  <si>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</si>
  <si>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</si>
  <si>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</si>
  <si>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</si>
  <si>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</si>
  <si>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</si>
  <si>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</si>
  <si>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</si>
  <si>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</si>
  <si>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</si>
  <si>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</si>
  <si>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</si>
  <si>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</si>
  <si>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</si>
  <si>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</si>
  <si>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</si>
  <si>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</si>
  <si>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</si>
  <si>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</si>
  <si>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</si>
  <si>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</si>
  <si>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</si>
  <si>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</si>
  <si>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</si>
  <si>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</si>
  <si>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</si>
  <si>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</si>
  <si>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</si>
  <si>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</si>
  <si>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</si>
  <si>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</si>
  <si>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</si>
  <si>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</si>
  <si>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</si>
  <si>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</si>
  <si>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</si>
  <si>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</si>
  <si>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</si>
  <si>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</si>
  <si>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</si>
  <si>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</si>
  <si>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</si>
  <si>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</si>
  <si>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</si>
  <si>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</si>
  <si>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</si>
  <si>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</si>
  <si>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</si>
  <si>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</si>
  <si>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</si>
  <si>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</si>
  <si>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</si>
  <si>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</si>
  <si>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</si>
  <si>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</si>
  <si>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</si>
  <si>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</si>
  <si>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</si>
  <si>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</si>
  <si>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</si>
  <si>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</si>
  <si>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</si>
  <si>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</si>
  <si>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</si>
  <si>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</si>
  <si>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</si>
  <si>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</si>
  <si>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</si>
  <si>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</si>
  <si>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</si>
  <si>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</si>
  <si>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</si>
  <si>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</si>
  <si>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</si>
  <si>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</si>
  <si>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</si>
  <si>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</si>
  <si>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</si>
  <si>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</si>
  <si>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</si>
  <si>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</si>
  <si>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</si>
  <si>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</si>
  <si>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</si>
  <si>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</si>
  <si>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</si>
  <si>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</si>
  <si>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</si>
  <si>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</si>
  <si>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</si>
  <si>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</si>
  <si>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</si>
  <si>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</si>
  <si>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</si>
  <si>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</si>
  <si>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</si>
  <si>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</si>
  <si>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</si>
  <si>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</si>
  <si>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</si>
  <si>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</si>
  <si>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</si>
  <si>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</si>
  <si>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</si>
  <si>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</si>
  <si>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</si>
  <si>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</si>
  <si>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</si>
  <si>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</si>
  <si>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</si>
  <si>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</si>
  <si>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</si>
  <si>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</si>
  <si>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</si>
  <si>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</si>
  <si>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</si>
  <si>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</si>
  <si>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</si>
  <si>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</si>
  <si>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</si>
  <si>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</si>
  <si>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</si>
  <si>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</si>
  <si>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</si>
  <si>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</si>
  <si>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</si>
  <si>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</si>
  <si>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</si>
  <si>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</si>
  <si>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</si>
  <si>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</si>
  <si>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</si>
  <si>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</si>
  <si>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</si>
  <si>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</si>
  <si>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</si>
  <si>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</si>
  <si>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</si>
  <si>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</si>
  <si>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</si>
  <si>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</si>
  <si>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</si>
  <si>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</si>
  <si>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</si>
  <si>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</si>
  <si>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</si>
  <si>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</si>
  <si>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</si>
  <si>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</si>
  <si>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</si>
  <si>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</si>
  <si>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</si>
  <si>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</si>
  <si>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</si>
  <si>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</si>
  <si>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</si>
  <si>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</si>
  <si>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</si>
  <si>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</si>
  <si>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</si>
  <si>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</si>
  <si>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</si>
  <si>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</si>
  <si>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</si>
  <si>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</si>
  <si>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</si>
  <si>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</si>
  <si>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</si>
  <si>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</si>
  <si>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</si>
  <si>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</si>
  <si>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</si>
  <si>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</si>
  <si>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</si>
  <si>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</si>
  <si>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</si>
  <si>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</si>
  <si>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</si>
  <si>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</si>
  <si>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</si>
  <si>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</si>
  <si>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</si>
  <si>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</si>
  <si>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</si>
  <si>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</si>
  <si>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</si>
  <si>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</si>
  <si>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</si>
  <si>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</si>
  <si>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</si>
  <si>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</si>
  <si>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</si>
  <si>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</si>
  <si>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</si>
  <si>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</si>
  <si>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</si>
  <si>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</si>
  <si>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</si>
  <si>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</si>
  <si>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</si>
  <si>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</si>
  <si>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</si>
  <si>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</si>
  <si>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</si>
  <si>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</si>
  <si>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</si>
  <si>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</si>
  <si>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</si>
  <si>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</si>
  <si>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</si>
  <si>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</si>
  <si>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</si>
  <si>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</si>
  <si>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</si>
  <si>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</si>
  <si>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</si>
  <si>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</si>
  <si>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</si>
  <si>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</si>
  <si>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</si>
  <si>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</si>
  <si>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</si>
  <si>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</si>
  <si>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</si>
  <si>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</si>
  <si>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</si>
  <si>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</si>
  <si>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</si>
  <si>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</si>
  <si>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</si>
  <si>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</si>
  <si>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</si>
  <si>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</si>
  <si>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</si>
  <si>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</si>
  <si>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</si>
  <si>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</si>
  <si>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</si>
  <si>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</si>
  <si>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</si>
  <si>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</si>
  <si>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</si>
  <si>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</si>
  <si>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</si>
  <si>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</si>
  <si>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</si>
  <si>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</si>
  <si>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</si>
  <si>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</si>
  <si>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</si>
  <si>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</si>
  <si>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</si>
  <si>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</si>
  <si>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</si>
  <si>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</si>
  <si>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</si>
  <si>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</si>
  <si>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</si>
  <si>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</si>
  <si>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</si>
  <si>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</si>
  <si>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</si>
  <si>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</si>
  <si>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</si>
  <si>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</si>
  <si>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</si>
  <si>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</si>
  <si>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</si>
  <si>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</si>
  <si>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</si>
  <si>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</si>
  <si>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</si>
  <si>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</si>
  <si>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</si>
  <si>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</si>
  <si>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</si>
  <si>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</si>
  <si>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</si>
  <si>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</si>
  <si>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</si>
  <si>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</si>
  <si>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</si>
  <si>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</si>
  <si>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</si>
  <si>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</si>
  <si>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</si>
  <si>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</si>
  <si>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</si>
  <si>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</si>
  <si>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</si>
  <si>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</si>
  <si>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</si>
  <si>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</si>
  <si>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</si>
  <si>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</si>
  <si>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</si>
  <si>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</si>
  <si>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</si>
  <si>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</si>
  <si>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</si>
  <si>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</si>
  <si>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</si>
  <si>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</si>
  <si>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</si>
  <si>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</si>
  <si>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</si>
  <si>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</si>
  <si>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</si>
  <si>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</si>
  <si>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</si>
  <si>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</si>
  <si>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</si>
  <si>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</si>
  <si>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</si>
  <si>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</si>
  <si>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</si>
  <si>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</si>
  <si>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</si>
  <si>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</si>
  <si>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</si>
  <si>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</si>
  <si>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</si>
  <si>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</si>
  <si>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</si>
  <si>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</si>
  <si>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</si>
  <si>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</si>
  <si>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</si>
  <si>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</si>
  <si>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</si>
  <si>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</si>
  <si>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</si>
  <si>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</si>
  <si>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</si>
  <si>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</si>
  <si>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</si>
  <si>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</si>
  <si>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</si>
  <si>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</si>
  <si>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</si>
  <si>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</si>
  <si>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</si>
  <si>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</si>
  <si>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</si>
  <si>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</si>
  <si>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</si>
  <si>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</si>
  <si>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</si>
  <si>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</si>
  <si>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</si>
  <si>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</si>
  <si>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</si>
  <si>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</si>
  <si>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</si>
  <si>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</si>
  <si>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</si>
  <si>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</si>
  <si>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</si>
  <si>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</si>
  <si>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</si>
  <si>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</si>
  <si>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</si>
  <si>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</si>
  <si>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</si>
  <si>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</si>
  <si>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</si>
  <si>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</si>
  <si>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</si>
  <si>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</si>
  <si>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</si>
  <si>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</si>
  <si>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</si>
  <si>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</si>
  <si>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</si>
  <si>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</si>
  <si>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</si>
  <si>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</si>
  <si>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</si>
  <si>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</si>
  <si>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</si>
  <si>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</si>
  <si>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</si>
  <si>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</si>
  <si>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</si>
  <si>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</si>
  <si>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</si>
  <si>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</si>
  <si>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</si>
  <si>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</si>
  <si>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</si>
  <si>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</si>
  <si>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</si>
  <si>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</si>
  <si>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</si>
  <si>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</si>
  <si>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</si>
  <si>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</si>
  <si>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</si>
  <si>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</si>
  <si>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</si>
  <si>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</si>
  <si>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</si>
  <si>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</si>
  <si>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</si>
  <si>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</si>
  <si>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</si>
  <si>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</si>
  <si>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</si>
  <si>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</si>
  <si>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</si>
  <si>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</si>
  <si>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</si>
  <si>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</si>
  <si>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</si>
  <si>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</si>
  <si>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</si>
  <si>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</si>
  <si>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</si>
  <si>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</si>
  <si>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</si>
  <si>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</si>
  <si>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</si>
  <si>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</si>
  <si>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</si>
  <si>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</si>
  <si>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</si>
  <si>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</si>
  <si>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</si>
  <si>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</si>
  <si>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</si>
  <si>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</si>
  <si>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</si>
  <si>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</si>
  <si>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</si>
  <si>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</si>
  <si>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</si>
  <si>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</si>
  <si>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</si>
  <si>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</si>
  <si>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</si>
  <si>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</si>
  <si>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</si>
  <si>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</si>
  <si>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</si>
  <si>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</si>
  <si>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</si>
  <si>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</si>
  <si>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</si>
  <si>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</si>
  <si>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</si>
  <si>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</si>
  <si>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</si>
  <si>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</si>
  <si>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</si>
  <si>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</si>
  <si>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</si>
  <si>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</si>
  <si>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</si>
  <si>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</si>
  <si>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</si>
  <si>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</si>
  <si>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</si>
  <si>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</si>
  <si>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</si>
  <si>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</si>
  <si>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</si>
  <si>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</si>
  <si>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</si>
  <si>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</si>
  <si>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</si>
  <si>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</si>
  <si>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</si>
  <si>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</si>
  <si>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</si>
  <si>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</si>
  <si>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</si>
  <si>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</si>
  <si>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</si>
  <si>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</si>
  <si>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</si>
  <si>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</si>
  <si>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</si>
  <si>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</si>
  <si>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</si>
  <si>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</si>
  <si>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</si>
  <si>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</si>
  <si>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</si>
  <si>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</si>
  <si>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</si>
  <si>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</si>
  <si>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</si>
  <si>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</si>
  <si>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</si>
  <si>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</si>
  <si>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</si>
  <si>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</si>
  <si>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</si>
  <si>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</si>
  <si>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</si>
  <si>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</si>
  <si>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</si>
  <si>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</si>
  <si>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</si>
  <si>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</si>
  <si>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</si>
  <si>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</si>
  <si>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</si>
  <si>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</si>
  <si>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</si>
  <si>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</si>
  <si>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</si>
  <si>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</si>
  <si>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</si>
  <si>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</si>
  <si>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</si>
  <si>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</si>
  <si>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</si>
  <si>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</si>
  <si>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</si>
  <si>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</si>
  <si>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</si>
  <si>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</si>
  <si>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</si>
  <si>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</si>
  <si>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</si>
  <si>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</si>
  <si>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</si>
  <si>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</si>
  <si>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</si>
  <si>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</si>
  <si>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</si>
  <si>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</si>
  <si>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</si>
  <si>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</si>
  <si>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</si>
  <si>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</si>
  <si>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</si>
  <si>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</si>
  <si>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</si>
  <si>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</si>
  <si>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</si>
  <si>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</si>
  <si>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</si>
  <si>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</si>
  <si>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</si>
  <si>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</si>
  <si>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</si>
  <si>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</si>
  <si>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</si>
  <si>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</si>
  <si>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</si>
  <si>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</si>
  <si>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</si>
  <si>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</si>
  <si>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</si>
  <si>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</si>
  <si>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</si>
  <si>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</si>
  <si>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</si>
  <si>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</si>
  <si>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</si>
  <si>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</si>
  <si>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</si>
  <si>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</si>
  <si>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</si>
  <si>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</si>
  <si>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</si>
  <si>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</si>
  <si>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</si>
  <si>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</si>
  <si>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</si>
  <si>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</si>
  <si>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</si>
  <si>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</si>
  <si>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</si>
  <si>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</si>
  <si>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</si>
  <si>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</si>
  <si>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</si>
  <si>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</si>
  <si>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</si>
  <si>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</si>
  <si>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</si>
  <si>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</si>
  <si>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</si>
  <si>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</si>
  <si>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</si>
  <si>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</si>
  <si>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</si>
  <si>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</si>
  <si>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</si>
  <si>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</si>
  <si>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</si>
  <si>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</si>
  <si>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</si>
  <si>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</si>
  <si>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</si>
  <si>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</si>
  <si>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</si>
  <si>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</si>
  <si>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</si>
  <si>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</si>
  <si>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</si>
  <si>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</si>
  <si>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</si>
  <si>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</si>
  <si>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</si>
  <si>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</si>
  <si>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</si>
  <si>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</si>
  <si>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</si>
  <si>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</si>
  <si>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</si>
  <si>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</si>
  <si>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</si>
  <si>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</si>
  <si>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</si>
  <si>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</si>
  <si>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</si>
  <si>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</si>
  <si>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</si>
  <si>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</si>
  <si>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</si>
  <si>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</si>
  <si>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</si>
  <si>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</si>
  <si>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</si>
  <si>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</si>
  <si>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</si>
  <si>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</si>
  <si>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</si>
  <si>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</si>
  <si>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</si>
  <si>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</si>
  <si>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</si>
  <si>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</si>
  <si>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</si>
  <si>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</si>
  <si>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</si>
  <si>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</si>
  <si>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</si>
  <si>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</si>
  <si>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</si>
  <si>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</si>
  <si>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</si>
  <si>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</si>
  <si>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</si>
  <si>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</si>
  <si>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</si>
  <si>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</si>
  <si>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</si>
  <si>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</si>
  <si>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</si>
  <si>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</si>
  <si>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</si>
  <si>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</si>
  <si>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</si>
  <si>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</si>
  <si>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</si>
  <si>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</si>
  <si>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</si>
  <si>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</si>
  <si>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</si>
  <si>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</si>
  <si>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</si>
  <si>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</si>
  <si>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</si>
  <si>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</si>
  <si>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</si>
  <si>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</si>
  <si>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</si>
  <si>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</si>
  <si>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</si>
  <si>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</si>
  <si>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</si>
  <si>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</si>
  <si>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</si>
  <si>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</si>
  <si>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</si>
  <si>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</si>
  <si>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</si>
  <si>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</si>
  <si>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</si>
  <si>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</si>
  <si>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</si>
  <si>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</si>
  <si>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</si>
  <si>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</si>
  <si>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</si>
  <si>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</si>
  <si>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</si>
  <si>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</si>
  <si>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</si>
  <si>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</si>
  <si>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</si>
  <si>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</si>
  <si>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</si>
  <si>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</si>
  <si>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</si>
  <si>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</si>
  <si>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</si>
  <si>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</si>
  <si>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</si>
  <si>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</si>
  <si>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</si>
  <si>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</si>
  <si>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</si>
  <si>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</si>
  <si>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</si>
  <si>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</si>
  <si>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</si>
  <si>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</si>
  <si>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</si>
  <si>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</si>
  <si>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</si>
  <si>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</si>
  <si>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</si>
  <si>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</si>
  <si>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</si>
  <si>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</si>
  <si>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</si>
  <si>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</si>
  <si>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</si>
  <si>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</si>
  <si>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</si>
  <si>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</si>
  <si>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</si>
  <si>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</si>
  <si>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</si>
  <si>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</si>
  <si>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</si>
  <si>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</si>
  <si>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</si>
  <si>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</si>
  <si>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</si>
  <si>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</si>
  <si>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</si>
  <si>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</si>
  <si>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</si>
  <si>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</si>
  <si>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</si>
  <si>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</si>
  <si>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</si>
  <si>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</si>
  <si>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</si>
  <si>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</si>
  <si>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</si>
  <si>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</si>
  <si>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</si>
  <si>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</si>
  <si>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</si>
  <si>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</si>
  <si>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</si>
  <si>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</si>
  <si>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</si>
  <si>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</si>
  <si>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</si>
  <si>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</si>
  <si>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</si>
  <si>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</si>
  <si>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</si>
  <si>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</si>
  <si>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</si>
  <si>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</si>
  <si>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</si>
  <si>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</si>
  <si>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</si>
  <si>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</si>
  <si>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</si>
  <si>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</si>
  <si>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</si>
  <si>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</si>
  <si>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</si>
  <si>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</si>
  <si>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</si>
  <si>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</si>
  <si>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</si>
  <si>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</si>
  <si>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</si>
  <si>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</si>
  <si>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</si>
  <si>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</si>
  <si>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</si>
  <si>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</si>
  <si>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</si>
  <si>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</si>
  <si>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</si>
  <si>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</si>
  <si>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</si>
  <si>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</si>
  <si>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</si>
  <si>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</si>
  <si>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</si>
  <si>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</si>
  <si>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</si>
  <si>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</si>
  <si>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</si>
  <si>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</si>
  <si>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</si>
  <si>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</si>
  <si>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</si>
  <si>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</si>
  <si>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</si>
  <si>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</si>
  <si>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</si>
  <si>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</si>
  <si>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</si>
  <si>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</si>
  <si>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</si>
  <si>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</si>
  <si>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</si>
  <si>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</si>
  <si>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</si>
  <si>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</si>
  <si>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</si>
  <si>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</si>
  <si>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</si>
  <si>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</si>
  <si>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</si>
  <si>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</si>
  <si>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</si>
  <si>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</si>
  <si>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</si>
  <si>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</si>
  <si>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</si>
  <si>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</si>
  <si>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</si>
  <si>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</si>
  <si>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</si>
  <si>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</si>
  <si>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</si>
  <si>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</si>
  <si>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</si>
  <si>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</si>
  <si>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</si>
  <si>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</si>
  <si>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</si>
  <si>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</si>
  <si>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</si>
  <si>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</si>
  <si>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</si>
  <si>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</si>
  <si>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</si>
  <si>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</si>
  <si>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</si>
  <si>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</si>
  <si>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</si>
  <si>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</si>
  <si>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</si>
  <si>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</si>
  <si>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</si>
  <si>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</si>
  <si>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</si>
  <si>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</si>
  <si>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</si>
  <si>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</si>
  <si>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</si>
  <si>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</si>
  <si>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</si>
  <si>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</si>
  <si>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</si>
  <si>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</si>
  <si>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</si>
  <si>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</si>
  <si>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</si>
  <si>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</si>
  <si>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</si>
  <si>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</si>
  <si>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</si>
  <si>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</si>
  <si>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</si>
  <si>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</si>
  <si>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</si>
  <si>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</si>
  <si>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</si>
  <si>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</si>
  <si>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</si>
  <si>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</si>
  <si>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</si>
  <si>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</si>
  <si>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</si>
  <si>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</si>
  <si>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</si>
  <si>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</si>
  <si>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</si>
  <si>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</si>
  <si>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</si>
  <si>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</si>
  <si>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</si>
  <si>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</si>
  <si>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</si>
  <si>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</si>
  <si>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</si>
  <si>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</si>
  <si>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</si>
  <si>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</si>
  <si>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</si>
  <si>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</si>
  <si>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</si>
  <si>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</si>
  <si>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</si>
  <si>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</si>
  <si>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</si>
  <si>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</si>
  <si>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</si>
  <si>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</si>
  <si>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</si>
  <si>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</si>
  <si>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</si>
  <si>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</si>
  <si>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</si>
  <si>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</si>
  <si>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</si>
  <si>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</si>
  <si>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</si>
  <si>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</si>
  <si>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</si>
  <si>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</si>
  <si>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</si>
  <si>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</si>
  <si>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</si>
  <si>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</si>
  <si>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</si>
  <si>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</si>
  <si>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</si>
  <si>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</si>
  <si>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</si>
  <si>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</si>
  <si>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</si>
  <si>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</si>
  <si>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</si>
  <si>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</si>
  <si>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</si>
  <si>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</si>
  <si>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</si>
  <si>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</si>
  <si>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</si>
  <si>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</si>
  <si>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</si>
  <si>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</si>
  <si>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</si>
  <si>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</si>
  <si>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</si>
  <si>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</si>
  <si>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</si>
  <si>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</si>
  <si>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</si>
  <si>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</si>
  <si>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</si>
  <si>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</si>
  <si>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</si>
  <si>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</si>
  <si>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</si>
  <si>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</si>
  <si>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</si>
  <si>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</si>
  <si>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</si>
  <si>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</si>
  <si>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</si>
  <si>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</si>
  <si>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</si>
  <si>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</si>
  <si>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</si>
  <si>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</si>
  <si>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</si>
  <si>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</si>
  <si>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</si>
  <si>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</si>
  <si>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</si>
  <si>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</si>
  <si>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</si>
  <si>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</si>
  <si>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</si>
  <si>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</si>
  <si>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</si>
  <si>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</si>
  <si>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</si>
  <si>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</si>
  <si>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</si>
  <si>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</si>
  <si>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</si>
  <si>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</si>
  <si>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</si>
  <si>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</si>
  <si>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</si>
  <si>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</si>
  <si>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</si>
  <si>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</si>
  <si>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</si>
  <si>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</si>
  <si>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</si>
  <si>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</si>
  <si>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</si>
  <si>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</si>
  <si>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</si>
  <si>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</si>
  <si>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</si>
  <si>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</si>
  <si>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</si>
  <si>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</si>
  <si>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</si>
  <si>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</si>
  <si>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</si>
  <si>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</si>
  <si>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</si>
  <si>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</si>
  <si>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</si>
  <si>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</si>
  <si>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</si>
  <si>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</si>
  <si>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</si>
  <si>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</si>
  <si>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</si>
  <si>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</si>
  <si>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</si>
  <si>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</si>
  <si>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</si>
  <si>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</si>
  <si>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</si>
  <si>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</si>
  <si>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</si>
  <si>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</si>
  <si>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</si>
  <si>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</si>
  <si>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</si>
  <si>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</si>
  <si>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</si>
  <si>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</si>
  <si>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</si>
  <si>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</si>
  <si>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</si>
  <si>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</si>
  <si>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</si>
  <si>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</si>
  <si>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</si>
  <si>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</si>
  <si>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</si>
  <si>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</si>
  <si>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</si>
  <si>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</si>
  <si>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</si>
  <si>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</si>
  <si>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</si>
  <si>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</si>
  <si>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</si>
  <si>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</si>
  <si>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</si>
  <si>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</si>
  <si>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</si>
  <si>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</si>
  <si>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</si>
  <si>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</si>
  <si>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</si>
  <si>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</si>
  <si>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</si>
  <si>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</si>
  <si>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</si>
  <si>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</si>
  <si>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</si>
  <si>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</si>
  <si>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</si>
  <si>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</si>
  <si>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</si>
  <si>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</si>
  <si>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</si>
  <si>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</si>
  <si>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</si>
  <si>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</si>
  <si>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</si>
  <si>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</si>
  <si>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</si>
  <si>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</si>
  <si>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</si>
  <si>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</si>
  <si>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</si>
  <si>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</si>
  <si>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</si>
  <si>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</si>
  <si>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</si>
  <si>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</si>
  <si>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</si>
  <si>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</si>
  <si>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</si>
  <si>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</si>
  <si>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</si>
  <si>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</si>
  <si>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</si>
  <si>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</si>
  <si>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</si>
  <si>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</si>
  <si>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</si>
  <si>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</si>
  <si>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</si>
  <si>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</si>
  <si>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</si>
  <si>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</si>
  <si>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</si>
  <si>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</si>
  <si>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</si>
  <si>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</si>
  <si>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</si>
  <si>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</si>
  <si>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</si>
  <si>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</si>
  <si>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</si>
  <si>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</si>
  <si>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</si>
  <si>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</si>
  <si>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</si>
  <si>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</si>
  <si>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</si>
  <si>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</si>
  <si>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</si>
  <si>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</si>
  <si>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</si>
  <si>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</si>
  <si>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</si>
  <si>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</si>
  <si>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</si>
  <si>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</si>
  <si>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</si>
  <si>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</si>
  <si>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</si>
  <si>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</si>
  <si>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</si>
  <si>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</si>
  <si>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</si>
  <si>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</si>
  <si>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</si>
  <si>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</si>
  <si>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</si>
  <si>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</si>
  <si>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</si>
  <si>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</si>
  <si>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</si>
  <si>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</si>
  <si>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</si>
  <si>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</si>
  <si>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</si>
  <si>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</si>
  <si>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</si>
  <si>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</si>
  <si>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</si>
  <si>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</si>
  <si>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</si>
  <si>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</si>
  <si>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</si>
  <si>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</si>
  <si>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</si>
  <si>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</si>
  <si>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</si>
  <si>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</si>
  <si>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</si>
  <si>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</si>
  <si>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</si>
  <si>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</si>
  <si>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</si>
  <si>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</si>
  <si>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</si>
  <si>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</si>
  <si>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</si>
  <si>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</si>
  <si>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</si>
  <si>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</si>
  <si>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</si>
  <si>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</si>
  <si>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</si>
  <si>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</si>
  <si>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</si>
  <si>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</si>
  <si>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</si>
  <si>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</si>
  <si>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</si>
  <si>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</si>
  <si>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</si>
  <si>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</si>
  <si>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</si>
  <si>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</si>
  <si>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</si>
  <si>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</si>
  <si>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</si>
  <si>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</si>
  <si>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</si>
  <si>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</si>
  <si>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</si>
  <si>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</si>
  <si>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</si>
  <si>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</si>
  <si>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</si>
  <si>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</si>
  <si>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</si>
  <si>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</si>
  <si>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</si>
  <si>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</si>
  <si>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</si>
  <si>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</si>
  <si>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</si>
  <si>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</si>
  <si>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</si>
  <si>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</si>
  <si>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</si>
  <si>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</si>
  <si>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</si>
  <si>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</si>
  <si>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</si>
  <si>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</si>
  <si>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</si>
  <si>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</si>
  <si>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</si>
  <si>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</si>
  <si>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</si>
  <si>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</si>
  <si>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</si>
  <si>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</si>
  <si>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</si>
  <si>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</si>
  <si>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</si>
  <si>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</si>
  <si>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</si>
  <si>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</si>
  <si>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</si>
  <si>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</si>
  <si>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</si>
  <si>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</si>
  <si>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</si>
  <si>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</si>
  <si>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</si>
  <si>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</si>
  <si>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</si>
  <si>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</si>
  <si>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</si>
  <si>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</si>
  <si>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</si>
  <si>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</si>
  <si>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</si>
  <si>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</si>
  <si>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</si>
  <si>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</si>
  <si>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</si>
  <si>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</si>
  <si>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</si>
  <si>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</si>
  <si>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</si>
  <si>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</si>
  <si>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</si>
  <si>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</si>
  <si>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</si>
  <si>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</si>
  <si>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</si>
  <si>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</si>
  <si>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</si>
  <si>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</si>
  <si>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</si>
  <si>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</si>
  <si>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</si>
  <si>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</si>
  <si>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</si>
  <si>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</si>
  <si>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</si>
  <si>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</si>
  <si>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</si>
  <si>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</si>
  <si>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</si>
  <si>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</si>
  <si>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</si>
  <si>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</si>
  <si>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</si>
  <si>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</si>
  <si>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</si>
  <si>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</si>
  <si>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</si>
  <si>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</si>
  <si>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</si>
  <si>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</si>
  <si>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</si>
  <si>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</si>
  <si>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</si>
  <si>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</si>
  <si>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</si>
  <si>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</si>
  <si>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</si>
  <si>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</si>
  <si>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</si>
  <si>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</si>
  <si>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</si>
  <si>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</si>
  <si>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</si>
  <si>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</si>
  <si>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</si>
  <si>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</si>
  <si>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</si>
  <si>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</si>
  <si>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</si>
  <si>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</si>
  <si>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</si>
  <si>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</si>
  <si>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</si>
  <si>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</si>
  <si>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</si>
  <si>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</si>
  <si>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</si>
  <si>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</si>
  <si>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</si>
  <si>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</si>
  <si>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</si>
  <si>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</si>
  <si>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</si>
  <si>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</si>
  <si>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</si>
  <si>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</si>
  <si>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</si>
  <si>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</si>
  <si>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</si>
  <si>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</si>
  <si>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</si>
  <si>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</si>
  <si>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</si>
  <si>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</si>
  <si>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</si>
  <si>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</si>
  <si>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</si>
  <si>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</si>
  <si>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</si>
  <si>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</si>
  <si>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</si>
  <si>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</si>
  <si>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</si>
  <si>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</si>
  <si>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</si>
  <si>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</si>
  <si>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</si>
  <si>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</si>
  <si>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</si>
  <si>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</si>
  <si>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</si>
  <si>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</si>
  <si>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</si>
  <si>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</si>
  <si>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</si>
  <si>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</si>
  <si>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</si>
  <si>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</si>
  <si>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</si>
  <si>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</si>
  <si>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</si>
  <si>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</si>
  <si>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</si>
  <si>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</si>
  <si>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</si>
  <si>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</si>
  <si>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</si>
  <si>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</si>
  <si>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</si>
  <si>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</si>
  <si>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</si>
  <si>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</si>
  <si>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</si>
  <si>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</si>
  <si>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</si>
  <si>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</si>
  <si>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</si>
  <si>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</si>
  <si>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</si>
  <si>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</si>
  <si>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</si>
  <si>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</si>
  <si>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</si>
  <si>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</si>
  <si>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</si>
  <si>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</si>
  <si>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</si>
  <si>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</si>
  <si>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</si>
  <si>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</si>
  <si>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</si>
  <si>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</si>
  <si>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</si>
  <si>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</si>
  <si>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</si>
  <si>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</si>
  <si>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</si>
  <si>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</si>
  <si>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</si>
  <si>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</si>
  <si>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</si>
  <si>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</si>
  <si>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</si>
  <si>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</si>
  <si>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</si>
  <si>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</si>
  <si>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</si>
  <si>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</si>
  <si>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</si>
  <si>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</si>
  <si>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</si>
  <si>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</si>
  <si>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</si>
  <si>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</si>
  <si>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</si>
  <si>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</si>
  <si>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</si>
  <si>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</si>
  <si>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</si>
  <si>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</si>
  <si>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</si>
  <si>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</si>
  <si>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</si>
  <si>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</si>
  <si>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</si>
  <si>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</si>
  <si>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</si>
  <si>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</si>
  <si>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</si>
  <si>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</si>
  <si>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</si>
  <si>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</si>
  <si>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</si>
  <si>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</si>
  <si>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</si>
  <si>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</si>
  <si>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</si>
  <si>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</si>
  <si>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</si>
  <si>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</si>
  <si>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</si>
  <si>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</si>
  <si>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</si>
  <si>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</si>
  <si>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</si>
  <si>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</si>
  <si>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</si>
  <si>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</si>
  <si>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</si>
  <si>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</si>
  <si>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</si>
  <si>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</si>
  <si>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</si>
  <si>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</si>
  <si>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</si>
  <si>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</si>
  <si>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</si>
  <si>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</si>
  <si>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</si>
  <si>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</si>
  <si>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</si>
  <si>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</si>
  <si>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</si>
  <si>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</si>
  <si>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</si>
  <si>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</si>
  <si>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</si>
  <si>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</si>
  <si>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</si>
  <si>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</si>
  <si>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</si>
  <si>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</si>
  <si>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</si>
  <si>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</si>
  <si>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</si>
  <si>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</si>
  <si>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</si>
  <si>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</si>
  <si>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</si>
  <si>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</si>
  <si>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</si>
  <si>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</si>
  <si>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</si>
  <si>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</si>
  <si>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</si>
  <si>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</si>
  <si>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</si>
  <si>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</si>
  <si>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</si>
  <si>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</si>
  <si>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</si>
  <si>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</si>
  <si>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</si>
  <si>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</si>
  <si>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</si>
  <si>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</si>
  <si>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</si>
  <si>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</si>
  <si>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</si>
  <si>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</si>
  <si>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</si>
  <si>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</si>
  <si>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</si>
  <si>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</si>
  <si>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</si>
  <si>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</si>
  <si>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</si>
  <si>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</si>
  <si>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</si>
  <si>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</si>
  <si>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</si>
  <si>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</si>
  <si>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</si>
  <si>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</si>
  <si>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</si>
  <si>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</si>
  <si>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</si>
  <si>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</si>
  <si>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</si>
  <si>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</si>
  <si>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</si>
  <si>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</si>
  <si>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</si>
  <si>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</si>
  <si>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</si>
  <si>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</si>
  <si>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</si>
  <si>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</si>
  <si>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</si>
  <si>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</si>
  <si>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</si>
  <si>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</si>
  <si>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</si>
  <si>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</si>
  <si>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</si>
  <si>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</si>
  <si>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</si>
  <si>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</si>
  <si>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</si>
  <si>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</si>
  <si>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</si>
  <si>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</si>
  <si>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</si>
  <si>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</si>
  <si>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</si>
  <si>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</si>
  <si>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</si>
  <si>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</si>
  <si>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</si>
  <si>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</si>
  <si>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</si>
  <si>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</si>
  <si>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</si>
  <si>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</si>
  <si>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</si>
  <si>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</si>
  <si>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</si>
  <si>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</si>
  <si>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</si>
  <si>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</si>
  <si>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</si>
  <si>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</si>
  <si>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</si>
  <si>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</si>
  <si>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</si>
  <si>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</si>
  <si>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</si>
  <si>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</si>
  <si>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</si>
  <si>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</si>
  <si>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</si>
  <si>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</si>
  <si>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</si>
  <si>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</si>
  <si>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</si>
  <si>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</si>
  <si>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</si>
  <si>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</si>
  <si>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</si>
  <si>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</si>
  <si>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</si>
  <si>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</si>
  <si>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</si>
  <si>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</si>
  <si>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</si>
  <si>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</si>
  <si>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</si>
  <si>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</si>
  <si>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</si>
  <si>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</si>
  <si>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</si>
  <si>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</si>
  <si>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</si>
  <si>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</si>
  <si>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</si>
  <si>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</si>
  <si>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</si>
  <si>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</si>
  <si>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</si>
  <si>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</si>
  <si>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</si>
  <si>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</si>
  <si>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</si>
  <si>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</si>
  <si>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</si>
  <si>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</si>
  <si>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</si>
  <si>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</si>
  <si>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</si>
  <si>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</si>
  <si>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</si>
  <si>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</si>
  <si>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</si>
  <si>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</si>
  <si>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</si>
  <si>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</si>
  <si>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</si>
  <si>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</si>
  <si>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</si>
  <si>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</si>
  <si>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</si>
  <si>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</si>
  <si>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</si>
  <si>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</si>
  <si>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</si>
  <si>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</si>
  <si>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</si>
  <si>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</si>
  <si>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</si>
  <si>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</si>
  <si>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</si>
  <si>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</si>
  <si>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</si>
  <si>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</si>
  <si>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</si>
  <si>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</si>
  <si>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</si>
  <si>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</si>
  <si>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</si>
  <si>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</si>
  <si>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</si>
  <si>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</si>
  <si>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</si>
  <si>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</si>
  <si>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</si>
  <si>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</si>
  <si>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</si>
  <si>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</si>
  <si>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</si>
  <si>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</si>
  <si>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</si>
  <si>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</si>
  <si>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</si>
  <si>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</si>
  <si>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</si>
  <si>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</si>
  <si>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</si>
  <si>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</si>
  <si>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</si>
  <si>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</si>
  <si>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</si>
  <si>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</si>
  <si>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</si>
  <si>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</si>
  <si>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</si>
  <si>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</si>
  <si>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</si>
  <si>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</si>
  <si>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</si>
  <si>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</si>
  <si>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</si>
  <si>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</si>
  <si>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</si>
  <si>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</si>
  <si>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</si>
  <si>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</si>
  <si>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</si>
  <si>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</si>
  <si>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</si>
  <si>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</si>
  <si>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</si>
  <si>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</si>
  <si>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</si>
  <si>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</si>
  <si>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</si>
  <si>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</si>
  <si>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</si>
  <si>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</si>
  <si>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</si>
  <si>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</si>
  <si>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</si>
  <si>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</si>
  <si>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</si>
  <si>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</si>
  <si>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</si>
  <si>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</si>
  <si>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</si>
  <si>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</si>
  <si>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</si>
  <si>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</si>
  <si>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</si>
  <si>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</si>
  <si>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</si>
  <si>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</si>
  <si>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</si>
  <si>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</si>
  <si>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</si>
  <si>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</si>
  <si>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</si>
  <si>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</si>
  <si>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</si>
  <si>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</si>
  <si>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</si>
  <si>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</si>
  <si>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</si>
  <si>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</si>
  <si>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</si>
  <si>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</si>
  <si>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</si>
  <si>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</si>
  <si>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</si>
  <si>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</si>
  <si>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</si>
  <si>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</si>
  <si>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</si>
  <si>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</si>
  <si>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</si>
  <si>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</si>
  <si>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</si>
  <si>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</si>
  <si>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</si>
  <si>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</si>
  <si>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</si>
  <si>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</si>
  <si>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</si>
  <si>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</si>
  <si>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</si>
  <si>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</si>
  <si>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</si>
  <si>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</si>
  <si>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</si>
  <si>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</si>
  <si>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</si>
  <si>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</si>
  <si>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</si>
  <si>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</si>
  <si>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</si>
  <si>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</si>
  <si>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</si>
  <si>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</si>
  <si>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</si>
  <si>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</si>
  <si>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</si>
  <si>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</si>
  <si>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</si>
  <si>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</si>
  <si>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</si>
  <si>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</si>
  <si>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</si>
  <si>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</si>
  <si>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</si>
  <si>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</si>
  <si>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</si>
  <si>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</si>
  <si>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</si>
  <si>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</si>
  <si>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</si>
  <si>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</si>
  <si>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</si>
  <si>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</si>
  <si>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</si>
  <si>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</si>
  <si>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</si>
  <si>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</si>
  <si>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</si>
  <si>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</si>
  <si>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</si>
  <si>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</si>
  <si>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</si>
  <si>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</si>
  <si>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</si>
  <si>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</si>
  <si>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</si>
  <si>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</si>
  <si>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</si>
  <si>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</si>
  <si>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</si>
  <si>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</si>
  <si>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</si>
  <si>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</si>
  <si>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</si>
  <si>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</si>
  <si>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</si>
  <si>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</si>
  <si>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</si>
  <si>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</si>
  <si>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</si>
  <si>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</si>
  <si>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</si>
  <si>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</si>
  <si>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</si>
  <si>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</si>
  <si>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</si>
  <si>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</si>
  <si>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</si>
  <si>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</si>
  <si>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</si>
  <si>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</si>
  <si>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</si>
  <si>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</si>
  <si>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</si>
  <si>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</si>
  <si>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</si>
  <si>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</si>
  <si>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</si>
  <si>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</si>
  <si>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</si>
  <si>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</si>
  <si>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</si>
  <si>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</si>
  <si>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</si>
  <si>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</si>
  <si>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</si>
  <si>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</si>
  <si>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</si>
  <si>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</si>
  <si>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</si>
  <si>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</si>
  <si>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</si>
  <si>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</si>
  <si>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</si>
  <si>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</si>
  <si>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</si>
  <si>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</si>
  <si>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</si>
  <si>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</si>
  <si>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</si>
  <si>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</si>
  <si>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</si>
  <si>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</si>
  <si>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</si>
  <si>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</si>
  <si>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</si>
  <si>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</si>
  <si>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</si>
  <si>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</si>
  <si>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</si>
  <si>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</si>
  <si>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</si>
  <si>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</si>
  <si>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</si>
  <si>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</si>
  <si>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</si>
  <si>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</si>
  <si>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</si>
  <si>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</si>
  <si>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</si>
  <si>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</si>
  <si>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</si>
  <si>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</si>
  <si>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</si>
  <si>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</si>
  <si>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</si>
  <si>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</si>
  <si>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</si>
  <si>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</si>
  <si>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</si>
  <si>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</si>
  <si>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</si>
  <si>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</si>
  <si>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</si>
  <si>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</si>
  <si>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</si>
  <si>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</si>
  <si>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</si>
  <si>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</si>
  <si>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</si>
  <si>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</si>
  <si>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</si>
  <si>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</si>
  <si>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</si>
  <si>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</si>
  <si>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</si>
  <si>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</si>
  <si>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</si>
  <si>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</si>
  <si>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</si>
  <si>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</si>
  <si>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</si>
  <si>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</si>
  <si>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</si>
  <si>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</si>
  <si>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</si>
  <si>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</si>
  <si>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</si>
  <si>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</si>
  <si>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</si>
  <si>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</si>
  <si>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</si>
  <si>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</si>
  <si>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</si>
  <si>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</si>
  <si>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</si>
  <si>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</si>
  <si>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</si>
  <si>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</si>
  <si>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</si>
  <si>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</si>
  <si>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</si>
  <si>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</si>
  <si>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</si>
  <si>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</si>
  <si>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</si>
  <si>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</si>
  <si>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</si>
  <si>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</si>
  <si>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</si>
  <si>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</si>
  <si>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</si>
  <si>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</si>
  <si>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</si>
  <si>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</si>
  <si>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</si>
  <si>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</si>
  <si>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</si>
  <si>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</si>
  <si>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</si>
  <si>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</si>
  <si>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</si>
  <si>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</si>
  <si>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</si>
  <si>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</si>
  <si>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</si>
  <si>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</si>
  <si>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</si>
  <si>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</si>
  <si>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</si>
  <si>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</si>
  <si>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</si>
  <si>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</si>
  <si>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</si>
  <si>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</si>
  <si>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</si>
  <si>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</si>
  <si>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</si>
  <si>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</si>
  <si>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</si>
  <si>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</si>
  <si>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</si>
  <si>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</si>
  <si>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</si>
  <si>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</si>
  <si>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</si>
  <si>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</si>
  <si>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</si>
  <si>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</si>
  <si>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</si>
  <si>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</si>
  <si>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</si>
  <si>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</si>
  <si>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</si>
  <si>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</si>
  <si>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</si>
  <si>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</si>
  <si>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</si>
  <si>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</si>
  <si>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</si>
  <si>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</si>
  <si>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</si>
  <si>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</si>
  <si>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</si>
  <si>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</si>
  <si>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</si>
  <si>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</si>
  <si>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</si>
  <si>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</si>
  <si>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</si>
  <si>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</si>
  <si>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</si>
  <si>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</si>
  <si>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</si>
  <si>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</si>
  <si>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</si>
  <si>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</si>
  <si>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</si>
  <si>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</si>
  <si>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</si>
  <si>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</si>
  <si>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</si>
  <si>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</si>
  <si>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</si>
  <si>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</si>
  <si>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</si>
  <si>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</si>
  <si>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</si>
  <si>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</si>
  <si>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</si>
  <si>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</si>
  <si>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</si>
  <si>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</si>
  <si>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</si>
  <si>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</si>
  <si>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</si>
  <si>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</si>
  <si>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</si>
  <si>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</si>
  <si>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</si>
  <si>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</si>
  <si>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</si>
  <si>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</si>
  <si>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</si>
  <si>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</si>
  <si>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</si>
  <si>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</si>
  <si>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</si>
  <si>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</si>
  <si>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</si>
  <si>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</si>
  <si>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</si>
  <si>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</si>
  <si>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</si>
  <si>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</si>
  <si>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</si>
  <si>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</si>
  <si>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</si>
  <si>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</si>
  <si>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</si>
  <si>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</si>
  <si>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</si>
  <si>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</si>
  <si>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</si>
  <si>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</si>
  <si>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</si>
  <si>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</si>
  <si>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</si>
  <si>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</si>
  <si>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</si>
  <si>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</si>
  <si>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</si>
  <si>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</si>
  <si>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</si>
  <si>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</si>
  <si>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</si>
  <si>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</si>
  <si>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</si>
  <si>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</si>
  <si>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</si>
  <si>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</si>
  <si>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</si>
  <si>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</si>
  <si>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</si>
  <si>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</si>
  <si>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</si>
  <si>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</si>
  <si>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</si>
  <si>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</si>
  <si>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</si>
  <si>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</si>
  <si>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</si>
  <si>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</si>
  <si>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</si>
  <si>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</si>
  <si>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</si>
  <si>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</si>
  <si>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</si>
  <si>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</si>
  <si>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</si>
  <si>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</si>
  <si>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</si>
  <si>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</si>
  <si>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</si>
  <si>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</si>
  <si>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</si>
  <si>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</si>
  <si>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</si>
  <si>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</si>
  <si>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</si>
  <si>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</si>
  <si>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</si>
  <si>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</si>
  <si>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</si>
  <si>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</si>
  <si>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</si>
  <si>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</si>
  <si>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</si>
  <si>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</si>
  <si>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</si>
  <si>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</si>
  <si>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</si>
  <si>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</si>
  <si>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</si>
  <si>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</si>
  <si>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</si>
  <si>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</si>
  <si>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</si>
  <si>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</si>
  <si>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</si>
  <si>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</si>
  <si>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</si>
  <si>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</si>
  <si>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</si>
  <si>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</si>
  <si>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</si>
  <si>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</si>
  <si>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</si>
  <si>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</si>
  <si>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</si>
  <si>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</si>
  <si>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</si>
  <si>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</si>
  <si>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</si>
  <si>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</si>
  <si>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</si>
  <si>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</si>
  <si>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</si>
  <si>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</si>
  <si>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</si>
  <si>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</si>
  <si>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</si>
  <si>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</si>
  <si>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</si>
  <si>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</si>
  <si>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</si>
  <si>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</si>
  <si>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</si>
  <si>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</si>
  <si>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</si>
  <si>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</si>
  <si>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</si>
  <si>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</si>
  <si>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</si>
  <si>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</si>
  <si>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</si>
  <si>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</si>
  <si>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</si>
  <si>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</si>
  <si>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</si>
  <si>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</si>
  <si>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</si>
  <si>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</si>
  <si>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</si>
  <si>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</si>
  <si>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</si>
  <si>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</si>
  <si>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</si>
  <si>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</si>
  <si>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</si>
  <si>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</si>
  <si>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</si>
  <si>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</si>
  <si>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</si>
  <si>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</si>
  <si>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</si>
  <si>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</si>
  <si>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</si>
  <si>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</si>
  <si>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</si>
  <si>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</si>
  <si>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</si>
  <si>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</si>
  <si>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</si>
  <si>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</si>
  <si>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</si>
  <si>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</si>
  <si>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</si>
  <si>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</si>
  <si>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</si>
  <si>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</si>
  <si>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</si>
  <si>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</si>
  <si>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</si>
  <si>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</si>
  <si>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</si>
  <si>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</si>
  <si>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</si>
  <si>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</si>
  <si>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</si>
  <si>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</si>
  <si>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</si>
  <si>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</si>
  <si>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</si>
  <si>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</si>
  <si>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</si>
  <si>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</si>
  <si>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</si>
  <si>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</si>
  <si>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</si>
  <si>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</si>
  <si>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</si>
  <si>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</si>
  <si>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</si>
  <si>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</si>
  <si>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</si>
  <si>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</si>
  <si>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</si>
  <si>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</si>
  <si>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</si>
  <si>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</si>
  <si>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</si>
  <si>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</si>
  <si>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</si>
  <si>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</si>
  <si>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</si>
  <si>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</si>
  <si>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</si>
  <si>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</si>
  <si>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</si>
  <si>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</si>
  <si>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</si>
  <si>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</si>
  <si>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</si>
  <si>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</si>
  <si>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</si>
  <si>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</si>
  <si>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</si>
  <si>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</si>
  <si>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</si>
  <si>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</si>
  <si>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</si>
  <si>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</si>
  <si>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</si>
  <si>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</si>
  <si>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</si>
  <si>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</si>
  <si>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</si>
  <si>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</si>
  <si>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</si>
  <si>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</si>
  <si>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</si>
  <si>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</si>
  <si>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</si>
  <si>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</si>
  <si>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</si>
  <si>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</si>
  <si>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</si>
  <si>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</si>
  <si>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</si>
  <si>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</si>
  <si>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</si>
  <si>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</si>
  <si>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</si>
  <si>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</si>
  <si>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</si>
  <si>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</si>
  <si>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</si>
  <si>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</si>
  <si>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</si>
  <si>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</si>
  <si>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</si>
  <si>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</si>
  <si>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</si>
  <si>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</si>
  <si>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</si>
  <si>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</si>
  <si>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</si>
  <si>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</si>
  <si>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</si>
  <si>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</si>
  <si>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</si>
  <si>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</si>
  <si>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</si>
  <si>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</si>
  <si>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</si>
  <si>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</si>
  <si>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</si>
  <si>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</si>
  <si>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</si>
  <si>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</si>
  <si>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</si>
  <si>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</si>
  <si>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</si>
  <si>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</si>
  <si>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</si>
  <si>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</si>
  <si>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</si>
  <si>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</si>
  <si>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</si>
  <si>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</si>
  <si>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</si>
  <si>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</si>
  <si>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</si>
  <si>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</si>
  <si>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</si>
  <si>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</si>
  <si>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</si>
  <si>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</si>
  <si>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</si>
  <si>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</si>
  <si>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</si>
  <si>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</si>
  <si>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</si>
  <si>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</si>
  <si>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</si>
  <si>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</si>
  <si>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</si>
  <si>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</si>
  <si>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</si>
  <si>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</si>
  <si>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</si>
  <si>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</si>
  <si>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</si>
  <si>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</si>
  <si>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</si>
  <si>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</si>
  <si>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</si>
  <si>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</si>
  <si>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</si>
  <si>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</si>
  <si>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</si>
  <si>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</si>
  <si>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</si>
  <si>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</si>
  <si>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</si>
  <si>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</si>
  <si>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</si>
  <si>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</si>
  <si>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</si>
  <si>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</si>
  <si>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</si>
  <si>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</si>
  <si>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</si>
  <si>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</si>
  <si>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</si>
  <si>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</si>
  <si>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</si>
  <si>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</si>
  <si>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</si>
  <si>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</si>
  <si>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</si>
  <si>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</si>
  <si>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</si>
  <si>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</si>
  <si>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</si>
  <si>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</si>
  <si>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</si>
  <si>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</si>
  <si>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</si>
  <si>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</si>
  <si>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</si>
  <si>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</si>
  <si>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</si>
  <si>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</si>
  <si>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</si>
  <si>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</si>
  <si>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</si>
  <si>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</si>
  <si>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</si>
  <si>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</si>
  <si>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</si>
  <si>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</si>
  <si>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</si>
  <si>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</si>
  <si>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</si>
  <si>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</si>
  <si>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</si>
  <si>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</si>
  <si>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</si>
  <si>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</si>
  <si>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</si>
  <si>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</si>
  <si>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</si>
  <si>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</si>
  <si>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</si>
  <si>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</si>
  <si>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</si>
  <si>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</si>
  <si>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</si>
  <si>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</si>
  <si>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</si>
  <si>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</si>
  <si>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</si>
  <si>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</si>
  <si>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</si>
  <si>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</si>
  <si>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</si>
  <si>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</si>
  <si>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</si>
  <si>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</si>
  <si>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</si>
  <si>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</si>
  <si>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</si>
  <si>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</si>
  <si>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</si>
  <si>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</si>
  <si>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</si>
  <si>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</si>
  <si>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</si>
  <si>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</si>
  <si>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</si>
  <si>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</si>
  <si>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</si>
  <si>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</si>
  <si>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</si>
  <si>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</si>
  <si>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</si>
  <si>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</si>
  <si>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</si>
  <si>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</si>
  <si>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</si>
  <si>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</si>
  <si>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</si>
  <si>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</si>
  <si>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</si>
  <si>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</si>
  <si>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</si>
  <si>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</si>
  <si>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</si>
  <si>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</si>
  <si>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</si>
  <si>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</si>
  <si>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</si>
  <si>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</si>
  <si>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</si>
  <si>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</si>
  <si>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</si>
  <si>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</si>
  <si>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</si>
  <si>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</si>
  <si>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</si>
  <si>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</si>
  <si>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</si>
  <si>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</si>
  <si>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</si>
  <si>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</si>
  <si>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</si>
  <si>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</si>
  <si>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</si>
  <si>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</si>
  <si>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</si>
  <si>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</si>
  <si>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</si>
  <si>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</si>
  <si>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</si>
  <si>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</si>
  <si>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</si>
  <si>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</si>
  <si>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</si>
  <si>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</si>
  <si>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</si>
  <si>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</si>
  <si>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</si>
  <si>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</si>
  <si>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</si>
  <si>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</si>
  <si>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</si>
  <si>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</si>
  <si>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</si>
  <si>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</si>
  <si>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</si>
  <si>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</si>
  <si>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</si>
  <si>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</si>
  <si>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</si>
  <si>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</si>
  <si>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</si>
  <si>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</si>
  <si>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</si>
  <si>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</si>
  <si>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</si>
  <si>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</si>
  <si>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</si>
  <si>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</si>
  <si>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</si>
  <si>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</si>
  <si>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</si>
  <si>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</si>
  <si>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</si>
  <si>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</si>
  <si>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</si>
  <si>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</si>
  <si>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</si>
  <si>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</si>
  <si>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</si>
  <si>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</si>
  <si>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</si>
  <si>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</si>
  <si>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</si>
  <si>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</si>
  <si>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</si>
  <si>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</si>
  <si>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</si>
  <si>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</si>
  <si>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</si>
  <si>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</si>
  <si>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</si>
  <si>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</si>
  <si>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</si>
  <si>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</si>
  <si>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</si>
  <si>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</si>
  <si>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</si>
  <si>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</si>
  <si>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</si>
  <si>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</si>
  <si>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</si>
  <si>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</si>
  <si>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</si>
  <si>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</si>
  <si>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</si>
  <si>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</si>
  <si>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</si>
  <si>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</si>
  <si>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</si>
  <si>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</si>
  <si>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</si>
  <si>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</si>
  <si>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</si>
  <si>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</si>
  <si>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</si>
  <si>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</si>
  <si>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</si>
  <si>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</si>
  <si>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</si>
  <si>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</si>
  <si>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</si>
  <si>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</si>
  <si>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</si>
  <si>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</si>
  <si>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</si>
  <si>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</si>
  <si>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</si>
  <si>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</si>
  <si>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</si>
  <si>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</si>
  <si>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</si>
  <si>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</si>
  <si>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</si>
  <si>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</si>
  <si>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</si>
  <si>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</si>
  <si>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</si>
  <si>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</si>
  <si>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</si>
  <si>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</si>
  <si>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</si>
  <si>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</si>
  <si>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</si>
  <si>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</si>
  <si>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</si>
  <si>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</si>
  <si>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</si>
  <si>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</si>
  <si>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</si>
  <si>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</si>
  <si>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</si>
  <si>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</si>
  <si>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</si>
  <si>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</si>
  <si>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</si>
  <si>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</si>
  <si>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</si>
  <si>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</si>
  <si>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</si>
  <si>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</si>
  <si>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</si>
  <si>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</si>
  <si>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</si>
  <si>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</si>
  <si>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</si>
  <si>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</si>
  <si>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</si>
  <si>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</si>
  <si>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</si>
  <si>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</si>
  <si>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</si>
  <si>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</si>
  <si>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</si>
  <si>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</si>
  <si>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</si>
  <si>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</si>
  <si>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</si>
  <si>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</si>
  <si>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</si>
  <si>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</si>
  <si>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</si>
  <si>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</si>
  <si>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</si>
  <si>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</si>
  <si>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</si>
  <si>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</si>
  <si>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</si>
  <si>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</si>
  <si>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</si>
  <si>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</si>
  <si>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</si>
  <si>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</si>
  <si>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</si>
  <si>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</si>
  <si>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</si>
  <si>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</si>
  <si>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</si>
  <si>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</si>
  <si>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</si>
  <si>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</si>
  <si>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</si>
  <si>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</si>
  <si>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</si>
  <si>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</si>
  <si>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</si>
  <si>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</si>
  <si>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</si>
  <si>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</si>
  <si>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</si>
  <si>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</si>
  <si>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</si>
  <si>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</si>
  <si>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</si>
  <si>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</si>
  <si>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</si>
  <si>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</si>
  <si>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</si>
  <si>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</si>
  <si>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</si>
  <si>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</si>
  <si>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</si>
  <si>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</si>
  <si>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</si>
  <si>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</si>
  <si>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</si>
  <si>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</si>
  <si>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</si>
  <si>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</si>
  <si>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</si>
  <si>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</si>
  <si>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</si>
  <si>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</si>
  <si>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</si>
  <si>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</si>
  <si>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</si>
  <si>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</si>
  <si>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</si>
  <si>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</si>
  <si>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</si>
  <si>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</si>
  <si>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</si>
  <si>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</si>
  <si>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</si>
  <si>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</si>
  <si>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</si>
  <si>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</si>
  <si>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</si>
  <si>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</si>
  <si>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</si>
  <si>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</si>
  <si>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</si>
  <si>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</si>
  <si>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</si>
  <si>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</si>
  <si>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</si>
  <si>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</si>
  <si>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</si>
  <si>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</si>
  <si>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</si>
  <si>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</si>
  <si>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</si>
  <si>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</si>
  <si>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</si>
  <si>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</si>
  <si>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</si>
  <si>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</si>
  <si>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</si>
  <si>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</si>
  <si>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</si>
  <si>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</si>
  <si>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</si>
  <si>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</si>
  <si>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</si>
  <si>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</si>
  <si>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</si>
  <si>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</si>
  <si>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</si>
  <si>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</si>
  <si>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</si>
  <si>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</si>
  <si>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</si>
  <si>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</si>
  <si>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</si>
  <si>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</si>
  <si>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</si>
  <si>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</si>
  <si>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</si>
  <si>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</si>
  <si>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</si>
  <si>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</si>
  <si>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</si>
  <si>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</si>
  <si>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</si>
  <si>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</si>
  <si>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</si>
  <si>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</si>
  <si>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</si>
  <si>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</si>
  <si>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</si>
  <si>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</si>
  <si>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</si>
  <si>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</si>
  <si>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</si>
  <si>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</si>
  <si>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</si>
  <si>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</si>
  <si>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</si>
  <si>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</si>
  <si>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</si>
  <si>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</si>
  <si>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</si>
  <si>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</si>
  <si>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</si>
  <si>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</si>
  <si>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</si>
  <si>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</si>
  <si>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</si>
  <si>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</si>
  <si>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</si>
  <si>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</si>
  <si>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</si>
  <si>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</si>
  <si>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</si>
  <si>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</si>
  <si>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</si>
  <si>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</si>
  <si>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</si>
  <si>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</si>
  <si>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</si>
  <si>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</si>
  <si>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</si>
  <si>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</si>
  <si>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</si>
  <si>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</si>
  <si>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</si>
  <si>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</si>
  <si>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</si>
  <si>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</si>
  <si>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</si>
  <si>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</si>
  <si>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</si>
  <si>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</si>
  <si>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</si>
  <si>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</si>
  <si>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</si>
  <si>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</si>
  <si>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</si>
  <si>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</si>
  <si>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</si>
  <si>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</si>
  <si>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</si>
  <si>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</si>
  <si>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</si>
  <si>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</si>
  <si>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</si>
  <si>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</si>
  <si>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</si>
  <si>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</si>
  <si>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</si>
  <si>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</si>
  <si>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</si>
  <si>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</si>
  <si>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</si>
  <si>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</si>
  <si>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</si>
  <si>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</si>
  <si>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</si>
  <si>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</si>
  <si>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</si>
  <si>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</si>
  <si>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</si>
  <si>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</si>
  <si>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</si>
  <si>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</si>
  <si>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</si>
  <si>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</si>
  <si>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</si>
  <si>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</si>
  <si>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</si>
  <si>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</si>
  <si>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</si>
  <si>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</si>
  <si>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</si>
  <si>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</si>
  <si>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</si>
  <si>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</si>
  <si>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</si>
  <si>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</si>
  <si>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</si>
  <si>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</si>
  <si>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</si>
  <si>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</si>
  <si>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</si>
  <si>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</si>
  <si>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</si>
  <si>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</si>
  <si>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</si>
  <si>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</si>
  <si>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</si>
  <si>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</si>
  <si>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</si>
  <si>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</si>
  <si>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</si>
  <si>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</si>
  <si>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</si>
  <si>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</si>
  <si>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</si>
  <si>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</si>
  <si>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</si>
  <si>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</si>
  <si>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</si>
  <si>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</si>
  <si>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</si>
  <si>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</si>
  <si>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</si>
  <si>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</si>
  <si>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</si>
  <si>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</si>
  <si>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</si>
  <si>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</si>
  <si>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</si>
  <si>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</si>
  <si>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</si>
  <si>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</si>
  <si>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</si>
  <si>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</si>
  <si>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</si>
  <si>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</si>
  <si>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</si>
  <si>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</si>
  <si>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</si>
  <si>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</si>
  <si>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</si>
  <si>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</si>
  <si>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</si>
  <si>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</si>
  <si>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</si>
  <si>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</si>
  <si>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</si>
  <si>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</si>
  <si>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</si>
  <si>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</si>
  <si>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</si>
  <si>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</si>
  <si>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</si>
  <si>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</si>
  <si>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</si>
  <si>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</si>
  <si>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</si>
  <si>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</si>
  <si>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</si>
  <si>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</si>
  <si>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</si>
  <si>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</si>
  <si>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</si>
  <si>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</si>
  <si>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</si>
  <si>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</si>
  <si>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</si>
  <si>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</si>
  <si>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</si>
  <si>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</si>
  <si>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</si>
  <si>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</si>
  <si>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</si>
  <si>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</si>
  <si>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</si>
  <si>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</si>
  <si>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</si>
  <si>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</si>
  <si>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</si>
  <si>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</si>
  <si>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</si>
  <si>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</si>
  <si>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</si>
  <si>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</si>
  <si>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</si>
  <si>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</si>
  <si>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</si>
  <si>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</si>
  <si>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</si>
  <si>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</si>
  <si>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</si>
  <si>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</si>
  <si>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</si>
  <si>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</si>
  <si>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</si>
  <si>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</si>
  <si>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</si>
  <si>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</si>
  <si>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</si>
  <si>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</si>
  <si>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</si>
  <si>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</si>
  <si>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</si>
  <si>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</si>
  <si>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</si>
  <si>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</si>
  <si>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</si>
  <si>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</si>
  <si>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</si>
  <si>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</si>
  <si>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</si>
  <si>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</si>
  <si>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</si>
  <si>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</si>
  <si>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</si>
  <si>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</si>
  <si>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</si>
  <si>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</si>
  <si>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</si>
  <si>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</si>
  <si>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</si>
  <si>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</si>
  <si>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</si>
  <si>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</si>
  <si>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</si>
  <si>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</si>
  <si>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</si>
  <si>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</si>
  <si>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</si>
  <si>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</si>
  <si>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</si>
  <si>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</si>
  <si>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</si>
  <si>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</si>
  <si>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</si>
  <si>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</si>
  <si>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</si>
  <si>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</si>
  <si>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</si>
  <si>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</si>
  <si>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</si>
  <si>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</si>
  <si>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</si>
  <si>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</si>
  <si>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</si>
  <si>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</si>
  <si>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</si>
  <si>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</si>
  <si>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</si>
  <si>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</si>
  <si>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</si>
  <si>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</si>
  <si>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</si>
  <si>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</si>
  <si>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</si>
  <si>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</si>
  <si>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</si>
  <si>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</si>
  <si>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</si>
  <si>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</si>
  <si>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</si>
  <si>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</si>
  <si>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</si>
  <si>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</si>
  <si>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</si>
  <si>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</si>
  <si>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</si>
  <si>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</si>
  <si>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</si>
  <si>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</si>
  <si>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</si>
  <si>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</si>
  <si>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</si>
  <si>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</si>
  <si>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</si>
  <si>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</si>
  <si>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</si>
  <si>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</si>
  <si>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</si>
  <si>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</si>
  <si>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</si>
  <si>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</si>
  <si>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</si>
  <si>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</si>
  <si>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</si>
  <si>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</si>
  <si>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</si>
  <si>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</si>
  <si>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</si>
  <si>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</si>
  <si>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</si>
  <si>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</si>
  <si>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</si>
  <si>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</si>
  <si>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</si>
  <si>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</si>
  <si>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</si>
  <si>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</si>
  <si>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</si>
  <si>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</si>
  <si>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</si>
  <si>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</si>
  <si>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</si>
  <si>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</si>
  <si>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</si>
  <si>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</si>
  <si>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</si>
  <si>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</si>
  <si>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</si>
  <si>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</si>
  <si>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</si>
  <si>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</si>
  <si>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</si>
  <si>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</si>
  <si>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</si>
  <si>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</si>
  <si>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</si>
  <si>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</si>
  <si>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</si>
  <si>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</si>
  <si>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</si>
  <si>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</si>
  <si>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</si>
  <si>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</si>
  <si>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</si>
  <si>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</si>
  <si>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</si>
  <si>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</si>
  <si>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</si>
  <si>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</si>
  <si>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</si>
  <si>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</si>
  <si>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</si>
  <si>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</si>
  <si>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</si>
  <si>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</si>
  <si>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</si>
  <si>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</si>
  <si>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</si>
  <si>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</si>
  <si>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</si>
  <si>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</si>
  <si>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</si>
  <si>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</si>
  <si>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</si>
  <si>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</si>
  <si>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</si>
  <si>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</si>
  <si>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</si>
  <si>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</si>
  <si>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</si>
  <si>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</si>
  <si>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</si>
  <si>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</si>
  <si>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</si>
  <si>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</si>
  <si>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</si>
  <si>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</si>
  <si>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</si>
  <si>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</si>
  <si>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</si>
  <si>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</si>
  <si>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</si>
  <si>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</si>
  <si>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</si>
  <si>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</si>
  <si>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</si>
  <si>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</si>
  <si>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</si>
  <si>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</si>
  <si>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</si>
  <si>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</si>
  <si>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</si>
  <si>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</si>
  <si>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</si>
  <si>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</si>
  <si>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</si>
  <si>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</si>
  <si>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</si>
  <si>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</si>
  <si>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</si>
  <si>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</si>
  <si>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</si>
  <si>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</si>
  <si>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</si>
  <si>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</si>
  <si>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</si>
  <si>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</si>
  <si>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</si>
  <si>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</si>
  <si>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</si>
  <si>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</si>
  <si>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</si>
  <si>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</si>
  <si>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</si>
  <si>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</si>
  <si>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</si>
  <si>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</si>
  <si>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</si>
  <si>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</si>
  <si>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</si>
  <si>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</si>
  <si>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</si>
  <si>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</si>
  <si>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</si>
  <si>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</si>
  <si>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</si>
  <si>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</si>
  <si>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</si>
  <si>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</si>
  <si>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</si>
  <si>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</si>
  <si>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</si>
  <si>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</si>
  <si>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</si>
  <si>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</si>
  <si>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</si>
  <si>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</si>
  <si>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</si>
  <si>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</si>
  <si>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</si>
  <si>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</si>
  <si>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</si>
  <si>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</si>
  <si>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</si>
  <si>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</si>
  <si>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</si>
  <si>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</si>
  <si>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</si>
  <si>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</si>
  <si>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</si>
  <si>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</si>
  <si>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</si>
  <si>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</si>
  <si>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</si>
  <si>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</si>
  <si>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</si>
  <si>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</si>
  <si>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</si>
  <si>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</si>
  <si>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</si>
  <si>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</si>
  <si>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</si>
  <si>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</si>
  <si>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</si>
  <si>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</si>
  <si>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</si>
  <si>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</si>
  <si>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</si>
  <si>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</si>
  <si>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</si>
  <si>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</si>
  <si>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</si>
  <si>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</si>
  <si>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</si>
  <si>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</si>
  <si>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</si>
  <si>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</si>
  <si>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</si>
  <si>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</si>
  <si>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</si>
  <si>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</si>
  <si>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</si>
  <si>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</si>
  <si>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</si>
  <si>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</si>
  <si>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</si>
  <si>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</si>
  <si>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</si>
  <si>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</si>
  <si>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</si>
  <si>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</si>
  <si>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</si>
  <si>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</si>
  <si>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</si>
  <si>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</si>
  <si>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</si>
  <si>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</si>
  <si>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</si>
  <si>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</si>
  <si>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</si>
  <si>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</si>
  <si>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</si>
  <si>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</si>
  <si>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</si>
  <si>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</si>
  <si>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</si>
  <si>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</si>
  <si>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</si>
  <si>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</si>
  <si>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</si>
  <si>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</si>
  <si>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</si>
  <si>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</si>
  <si>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</si>
  <si>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</si>
  <si>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</si>
  <si>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</si>
  <si>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</si>
  <si>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</si>
  <si>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</si>
  <si>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</si>
  <si>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</si>
  <si>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</si>
  <si>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</si>
  <si>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</si>
  <si>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</si>
  <si>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</si>
  <si>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</si>
  <si>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</si>
  <si>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</si>
  <si>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</si>
  <si>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</si>
  <si>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</si>
  <si>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</si>
  <si>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</si>
  <si>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</si>
  <si>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</si>
  <si>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</si>
  <si>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</si>
  <si>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</si>
  <si>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</si>
  <si>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</si>
  <si>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</si>
  <si>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</si>
  <si>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</si>
  <si>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</si>
  <si>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</si>
  <si>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</si>
  <si>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</si>
  <si>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</si>
  <si>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</si>
  <si>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</si>
  <si>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</si>
  <si>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</si>
  <si>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</si>
  <si>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</si>
  <si>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</si>
  <si>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</si>
  <si>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</si>
  <si>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</si>
  <si>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</si>
  <si>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</si>
  <si>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</si>
  <si>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</si>
  <si>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</si>
  <si>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</si>
  <si>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</si>
  <si>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</si>
  <si>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</si>
  <si>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</si>
  <si>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</si>
  <si>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</si>
  <si>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</si>
  <si>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</si>
  <si>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</si>
  <si>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</si>
  <si>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</si>
  <si>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</si>
  <si>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</si>
  <si>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</si>
  <si>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</si>
  <si>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</si>
  <si>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</si>
  <si>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</si>
  <si>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</si>
  <si>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</si>
  <si>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</si>
  <si>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</si>
  <si>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</si>
  <si>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</si>
  <si>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</si>
  <si>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</si>
  <si>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</si>
  <si>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</si>
  <si>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</si>
  <si>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</si>
  <si>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</si>
  <si>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</si>
  <si>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</si>
  <si>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</si>
  <si>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</si>
  <si>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</si>
  <si>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</si>
  <si>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</si>
  <si>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</si>
  <si>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</si>
  <si>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</si>
  <si>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</si>
  <si>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</si>
  <si>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</si>
  <si>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</si>
  <si>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</si>
  <si>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</si>
  <si>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</si>
  <si>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</si>
  <si>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</si>
  <si>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</si>
  <si>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</si>
  <si>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</si>
  <si>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</si>
  <si>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</si>
  <si>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</si>
  <si>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</si>
  <si>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</si>
  <si>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</si>
  <si>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</si>
  <si>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</si>
  <si>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</si>
  <si>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</si>
  <si>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</si>
  <si>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</si>
  <si>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</si>
  <si>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</si>
  <si>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</si>
  <si>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</si>
  <si>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</si>
  <si>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</si>
  <si>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</si>
  <si>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</si>
  <si>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</si>
  <si>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</si>
  <si>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</si>
  <si>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</si>
  <si>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</si>
  <si>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</si>
  <si>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</si>
  <si>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</si>
  <si>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</si>
  <si>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</si>
  <si>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</si>
  <si>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</si>
  <si>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</si>
  <si>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</si>
  <si>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</si>
  <si>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</si>
  <si>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</si>
  <si>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</si>
  <si>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</si>
  <si>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</si>
  <si>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</si>
  <si>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</si>
  <si>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</si>
  <si>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</si>
  <si>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</si>
  <si>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</si>
  <si>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</si>
  <si>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</si>
  <si>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</si>
  <si>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</si>
  <si>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</si>
  <si>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</si>
  <si>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</si>
  <si>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</si>
  <si>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</si>
  <si>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</si>
  <si>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</si>
  <si>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</si>
  <si>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</si>
  <si>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</si>
  <si>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</si>
  <si>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</si>
  <si>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</si>
  <si>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</si>
  <si>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</si>
  <si>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</si>
  <si>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</si>
  <si>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</si>
  <si>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</si>
  <si>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</si>
  <si>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</si>
  <si>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</si>
  <si>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</si>
  <si>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</si>
  <si>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</si>
  <si>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</si>
  <si>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</si>
  <si>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</si>
  <si>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</si>
  <si>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</si>
  <si>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</si>
  <si>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</si>
  <si>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</si>
  <si>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</si>
  <si>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</si>
  <si>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</si>
  <si>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</si>
  <si>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</si>
  <si>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</si>
  <si>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</si>
  <si>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</si>
  <si>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</si>
  <si>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</si>
  <si>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</si>
  <si>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</si>
  <si>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</si>
  <si>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</si>
  <si>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</si>
  <si>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</si>
  <si>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</si>
  <si>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</si>
  <si>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</si>
  <si>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</si>
  <si>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</si>
  <si>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</si>
  <si>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</si>
  <si>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</si>
  <si>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</si>
  <si>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</si>
  <si>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</si>
  <si>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</si>
  <si>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</si>
  <si>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</si>
  <si>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</si>
  <si>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</si>
  <si>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</si>
  <si>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</si>
  <si>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</si>
  <si>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</si>
  <si>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</si>
  <si>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</si>
  <si>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</si>
  <si>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</si>
  <si>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</si>
  <si>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</si>
  <si>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</si>
  <si>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</si>
  <si>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</si>
  <si>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</si>
  <si>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</si>
  <si>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</si>
  <si>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</si>
  <si>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</si>
  <si>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</si>
  <si>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</si>
  <si>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</si>
  <si>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</si>
  <si>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</si>
  <si>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</si>
  <si>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</si>
  <si>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</si>
  <si>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</si>
  <si>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</si>
  <si>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</si>
  <si>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</si>
  <si>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</si>
  <si>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</si>
  <si>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</si>
  <si>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</si>
  <si>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</si>
  <si>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</si>
  <si>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</si>
  <si>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</si>
  <si>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</si>
  <si>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</si>
  <si>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</si>
  <si>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</si>
  <si>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</si>
  <si>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</si>
  <si>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</si>
  <si>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</si>
  <si>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</si>
  <si>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</si>
  <si>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</si>
  <si>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</si>
  <si>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</si>
  <si>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</si>
  <si>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</si>
  <si>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</si>
  <si>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</si>
  <si>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</si>
  <si>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</si>
  <si>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</si>
  <si>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</si>
  <si>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</si>
  <si>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</si>
  <si>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</si>
  <si>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</si>
  <si>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</si>
  <si>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</si>
  <si>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</si>
  <si>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</si>
  <si>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</si>
  <si>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</si>
  <si>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</si>
  <si>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</si>
  <si>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</si>
  <si>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</si>
  <si>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</si>
  <si>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</si>
  <si>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</si>
  <si>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</si>
  <si>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</si>
  <si>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</si>
  <si>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</si>
  <si>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</si>
  <si>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</si>
  <si>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</si>
  <si>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</si>
  <si>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</si>
  <si>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</si>
  <si>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</si>
  <si>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</si>
  <si>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</si>
  <si>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</si>
  <si>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</si>
  <si>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</si>
  <si>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</si>
  <si>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</si>
  <si>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</si>
  <si>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</si>
  <si>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</si>
  <si>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</si>
  <si>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</si>
  <si>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</si>
  <si>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</si>
  <si>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</si>
  <si>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</si>
  <si>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</si>
  <si>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</si>
  <si>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</si>
  <si>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</si>
  <si>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</si>
  <si>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</si>
  <si>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</si>
  <si>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</si>
  <si>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</si>
  <si>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</si>
  <si>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</si>
  <si>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</si>
  <si>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</si>
  <si>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</si>
  <si>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</si>
  <si>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</si>
  <si>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</si>
  <si>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</si>
  <si>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</si>
  <si>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</si>
  <si>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</si>
  <si>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</si>
  <si>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</si>
  <si>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</si>
  <si>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</si>
  <si>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</si>
  <si>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</si>
  <si>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</si>
  <si>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</si>
  <si>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</si>
  <si>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</si>
  <si>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</si>
  <si>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</si>
  <si>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</si>
  <si>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</si>
  <si>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</si>
  <si>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</si>
  <si>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</si>
  <si>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</si>
  <si>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</si>
  <si>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</si>
  <si>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</si>
  <si>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</si>
  <si>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</si>
  <si>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</si>
  <si>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</si>
  <si>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</si>
  <si>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</si>
  <si>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</si>
  <si>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</si>
  <si>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</si>
  <si>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</si>
  <si>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</si>
  <si>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</si>
  <si>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</si>
  <si>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</si>
  <si>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</si>
  <si>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</si>
  <si>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</si>
  <si>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</si>
  <si>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</si>
  <si>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</si>
  <si>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</si>
  <si>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</si>
  <si>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</si>
  <si>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</si>
  <si>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</si>
  <si>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</si>
  <si>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</si>
  <si>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</si>
  <si>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</si>
  <si>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</si>
  <si>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</si>
  <si>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</si>
  <si>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</si>
  <si>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</si>
  <si>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</si>
  <si>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</si>
  <si>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</si>
  <si>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</si>
  <si>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</si>
  <si>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</si>
  <si>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</si>
  <si>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</si>
  <si>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</si>
  <si>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</si>
  <si>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</si>
  <si>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</si>
  <si>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</si>
  <si>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</si>
  <si>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</si>
  <si>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</si>
  <si>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</si>
  <si>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</si>
  <si>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</si>
  <si>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</si>
  <si>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</si>
  <si>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</si>
  <si>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</si>
  <si>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</si>
  <si>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</si>
  <si>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</si>
  <si>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</si>
  <si>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</si>
  <si>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</si>
  <si>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</si>
  <si>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</si>
  <si>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</si>
  <si>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</si>
  <si>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</si>
  <si>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</si>
  <si>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</si>
  <si>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</si>
  <si>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</si>
  <si>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</si>
  <si>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</si>
  <si>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</si>
  <si>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</si>
  <si>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</si>
  <si>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</si>
  <si>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</si>
  <si>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</si>
  <si>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</si>
  <si>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</si>
  <si>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</si>
  <si>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</si>
  <si>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</si>
  <si>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</si>
  <si>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</si>
  <si>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</si>
  <si>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</si>
  <si>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</si>
  <si>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</si>
  <si>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</si>
  <si>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</si>
  <si>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</si>
  <si>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</si>
  <si>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</si>
  <si>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</si>
  <si>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</si>
  <si>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</si>
  <si>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</si>
  <si>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</si>
  <si>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</si>
  <si>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</si>
  <si>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</si>
  <si>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</si>
  <si>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</si>
  <si>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</si>
  <si>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</si>
  <si>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</si>
  <si>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</si>
  <si>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</si>
  <si>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</si>
  <si>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</si>
  <si>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</si>
  <si>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</si>
  <si>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</si>
  <si>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</si>
  <si>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</si>
  <si>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</si>
  <si>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</si>
  <si>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</si>
  <si>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</si>
  <si>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</si>
  <si>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</si>
  <si>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</si>
  <si>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</si>
  <si>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</si>
  <si>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</si>
  <si>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</si>
  <si>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</si>
  <si>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</si>
  <si>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</si>
  <si>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</si>
  <si>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</si>
  <si>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</si>
  <si>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</si>
  <si>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</si>
  <si>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</si>
  <si>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</si>
  <si>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</si>
  <si>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</si>
  <si>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</si>
  <si>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</si>
  <si>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</si>
  <si>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</si>
  <si>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</si>
  <si>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</si>
  <si>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</si>
  <si>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</si>
  <si>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</si>
  <si>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</si>
  <si>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</si>
  <si>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</si>
  <si>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</si>
  <si>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</si>
  <si>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</si>
  <si>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</si>
  <si>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</si>
  <si>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</si>
  <si>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</si>
  <si>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</si>
  <si>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</si>
  <si>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</si>
  <si>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</si>
  <si>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</si>
  <si>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</si>
  <si>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</si>
  <si>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</si>
  <si>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</si>
  <si>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</si>
  <si>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</si>
  <si>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</si>
  <si>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</si>
  <si>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</si>
  <si>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</si>
  <si>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</si>
  <si>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</si>
  <si>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</si>
  <si>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</si>
  <si>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</si>
  <si>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</si>
  <si>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</si>
  <si>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</si>
  <si>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</si>
  <si>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</si>
  <si>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</si>
  <si>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</si>
  <si>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</si>
  <si>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</si>
  <si>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</si>
  <si>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</si>
  <si>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</si>
  <si>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</si>
  <si>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</si>
  <si>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</si>
  <si>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</si>
  <si>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</si>
  <si>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</si>
  <si>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</si>
  <si>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</si>
  <si>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</si>
  <si>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</si>
  <si>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</si>
  <si>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</si>
  <si>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</si>
  <si>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</si>
  <si>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</si>
  <si>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</si>
  <si>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</si>
  <si>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</si>
  <si>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</si>
  <si>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</si>
  <si>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</si>
  <si>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</si>
  <si>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</si>
  <si>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</si>
  <si>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</si>
  <si>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</si>
  <si>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</si>
  <si>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</si>
  <si>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</si>
  <si>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</si>
  <si>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</si>
  <si>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</si>
  <si>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</si>
  <si>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</si>
  <si>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</si>
  <si>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</si>
  <si>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</si>
  <si>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</si>
  <si>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</si>
  <si>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</si>
  <si>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</si>
  <si>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</si>
  <si>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</si>
  <si>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</si>
  <si>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</si>
  <si>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</si>
  <si>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</si>
  <si>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</si>
  <si>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</si>
  <si>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</si>
  <si>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</si>
  <si>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</si>
  <si>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</si>
  <si>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</si>
  <si>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</si>
  <si>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</si>
  <si>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</si>
  <si>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</si>
  <si>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</si>
  <si>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</si>
  <si>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</si>
  <si>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</si>
  <si>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</si>
  <si>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</si>
  <si>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</si>
  <si>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</si>
  <si>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</si>
  <si>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</si>
  <si>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</si>
  <si>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</si>
  <si>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</si>
  <si>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</si>
  <si>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</si>
  <si>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</si>
  <si>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</si>
  <si>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</si>
  <si>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</si>
  <si>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</si>
  <si>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</si>
  <si>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</si>
  <si>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</si>
  <si>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</si>
  <si>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</si>
  <si>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</si>
  <si>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</si>
  <si>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</si>
  <si>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</si>
  <si>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</si>
  <si>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</si>
  <si>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</si>
  <si>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</si>
  <si>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</si>
  <si>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</si>
  <si>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</si>
  <si>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</si>
  <si>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</si>
  <si>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</si>
  <si>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</si>
  <si>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</si>
  <si>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</si>
  <si>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</si>
  <si>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</si>
  <si>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</si>
  <si>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</si>
  <si>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</si>
  <si>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</si>
  <si>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</si>
  <si>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</si>
  <si>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</si>
  <si>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</si>
  <si>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</si>
  <si>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</si>
  <si>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</si>
  <si>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</si>
  <si>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</si>
  <si>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</si>
  <si>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</si>
  <si>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</si>
  <si>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</si>
  <si>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</si>
  <si>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</si>
  <si>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</si>
  <si>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</si>
  <si>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</si>
  <si>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</si>
  <si>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</si>
  <si>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</si>
  <si>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</si>
  <si>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</si>
  <si>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</si>
  <si>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</si>
  <si>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</si>
  <si>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</si>
  <si>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</si>
  <si>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</si>
  <si>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</si>
  <si>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</si>
  <si>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</si>
  <si>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</si>
  <si>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</si>
  <si>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</si>
  <si>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</si>
  <si>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</si>
  <si>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</si>
  <si>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</si>
  <si>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</si>
  <si>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</si>
  <si>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</si>
  <si>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</si>
  <si>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</si>
  <si>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</si>
  <si>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</si>
  <si>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</si>
  <si>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</si>
  <si>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</si>
  <si>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</si>
  <si>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</si>
  <si>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</si>
  <si>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</si>
  <si>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</si>
  <si>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</si>
  <si>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</si>
  <si>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</si>
  <si>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</si>
  <si>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</si>
  <si>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</si>
  <si>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</si>
  <si>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</si>
  <si>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</si>
  <si>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</si>
  <si>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</si>
  <si>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</si>
  <si>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</si>
  <si>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</si>
  <si>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</si>
  <si>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</si>
  <si>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</si>
  <si>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</si>
  <si>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</si>
  <si>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</si>
  <si>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</si>
  <si>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</si>
  <si>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</si>
  <si>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</si>
  <si>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</si>
  <si>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</si>
  <si>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</si>
  <si>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</si>
  <si>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</si>
  <si>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</si>
  <si>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</si>
  <si>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</si>
  <si>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</si>
  <si>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</si>
  <si>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</si>
  <si>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</si>
  <si>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</si>
  <si>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</si>
  <si>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</si>
  <si>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</si>
  <si>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</si>
  <si>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</si>
  <si>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</si>
  <si>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</si>
  <si>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</si>
  <si>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</si>
  <si>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</si>
  <si>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</si>
  <si>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</si>
  <si>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</si>
  <si>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</si>
  <si>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</si>
  <si>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</si>
  <si>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</si>
  <si>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</si>
  <si>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</si>
  <si>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</si>
  <si>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</si>
  <si>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</si>
  <si>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</si>
  <si>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</si>
  <si>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</si>
  <si>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</si>
  <si>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</si>
  <si>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</si>
  <si>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</si>
  <si>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</si>
  <si>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</si>
  <si>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</si>
  <si>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</si>
  <si>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</si>
  <si>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</si>
  <si>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</si>
  <si>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</si>
  <si>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</si>
  <si>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</si>
  <si>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</si>
  <si>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</si>
  <si>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</si>
  <si>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</si>
  <si>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</si>
  <si>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</si>
  <si>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</si>
  <si>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</si>
  <si>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</si>
  <si>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</si>
  <si>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</si>
  <si>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</si>
  <si>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</si>
  <si>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</si>
  <si>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</si>
  <si>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</si>
  <si>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</si>
  <si>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</si>
  <si>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</si>
  <si>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</si>
  <si>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</si>
  <si>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</si>
  <si>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</si>
  <si>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</si>
  <si>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</si>
  <si>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</si>
  <si>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</si>
  <si>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</si>
  <si>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</si>
  <si>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</si>
  <si>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</si>
  <si>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</si>
  <si>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</si>
  <si>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</si>
  <si>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</si>
  <si>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</si>
  <si>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</si>
  <si>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</si>
  <si>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</si>
  <si>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</si>
  <si>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</si>
  <si>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</si>
  <si>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</si>
  <si>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</si>
  <si>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</si>
  <si>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</si>
  <si>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</si>
  <si>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</si>
  <si>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</si>
  <si>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</si>
  <si>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</si>
  <si>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</si>
  <si>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</si>
  <si>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</si>
  <si>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</si>
  <si>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</si>
  <si>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</si>
  <si>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</si>
  <si>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</si>
  <si>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</si>
  <si>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</si>
  <si>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</si>
  <si>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</si>
  <si>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</si>
  <si>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</si>
  <si>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</si>
  <si>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</si>
  <si>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</si>
  <si>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</si>
  <si>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</si>
  <si>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</si>
  <si>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</si>
  <si>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</si>
  <si>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</si>
  <si>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</si>
  <si>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</si>
  <si>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</si>
  <si>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</si>
  <si>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</si>
  <si>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</si>
  <si>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</si>
  <si>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</si>
  <si>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</si>
  <si>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</si>
  <si>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</si>
  <si>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</si>
  <si>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</si>
  <si>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</si>
  <si>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</si>
  <si>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</si>
  <si>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</si>
  <si>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</si>
  <si>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</si>
  <si>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</si>
  <si>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</si>
  <si>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</si>
  <si>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</si>
  <si>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</si>
  <si>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</si>
  <si>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</si>
  <si>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</si>
  <si>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</si>
  <si>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</si>
  <si>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</si>
  <si>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</si>
  <si>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</si>
  <si>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</si>
  <si>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</si>
  <si>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</si>
  <si>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</si>
  <si>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</si>
  <si>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</si>
  <si>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</si>
  <si>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</si>
  <si>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</si>
  <si>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</si>
  <si>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</si>
  <si>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</si>
  <si>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</si>
  <si>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</si>
  <si>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</si>
  <si>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</si>
  <si>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</si>
  <si>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</si>
  <si>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</si>
  <si>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</si>
  <si>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</si>
  <si>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</si>
  <si>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</si>
  <si>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</si>
  <si>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</si>
  <si>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</si>
  <si>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</si>
  <si>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</si>
  <si>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</si>
  <si>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</si>
  <si>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</si>
  <si>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</si>
  <si>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</si>
  <si>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</si>
  <si>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</si>
  <si>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</si>
  <si>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</si>
  <si>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</si>
  <si>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</si>
  <si>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</si>
  <si>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</si>
  <si>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</si>
  <si>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</si>
  <si>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</si>
  <si>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</si>
  <si>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</si>
  <si>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</si>
  <si>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</si>
  <si>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</si>
  <si>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</si>
  <si>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</si>
  <si>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</si>
  <si>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</si>
  <si>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</si>
  <si>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</si>
  <si>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</si>
  <si>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</si>
  <si>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</si>
  <si>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</si>
  <si>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</si>
  <si>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</si>
  <si>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</si>
  <si>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</si>
  <si>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</si>
  <si>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</si>
  <si>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</si>
  <si>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</si>
  <si>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</si>
  <si>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</si>
  <si>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</si>
  <si>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</si>
  <si>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</si>
  <si>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</si>
  <si>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</si>
  <si>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</si>
  <si>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</si>
  <si>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</si>
  <si>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</si>
  <si>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</si>
  <si>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</si>
  <si>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</si>
  <si>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</si>
  <si>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</si>
  <si>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</si>
  <si>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</si>
  <si>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</si>
  <si>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</si>
  <si>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</si>
  <si>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</si>
  <si>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</si>
  <si>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</si>
  <si>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</si>
  <si>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</si>
  <si>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</si>
  <si>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</si>
  <si>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</si>
  <si>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</si>
  <si>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</si>
  <si>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</si>
  <si>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</si>
  <si>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</si>
  <si>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</si>
  <si>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</si>
  <si>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</si>
  <si>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</si>
  <si>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</si>
  <si>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</si>
  <si>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</si>
  <si>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</si>
  <si>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</si>
  <si>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</si>
  <si>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</si>
  <si>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</si>
  <si>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</si>
  <si>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</si>
  <si>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</si>
  <si>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</si>
  <si>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</si>
  <si>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</si>
  <si>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</si>
  <si>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</si>
  <si>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</si>
  <si>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</si>
  <si>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</si>
  <si>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</si>
  <si>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</si>
  <si>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</si>
  <si>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</si>
  <si>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</si>
  <si>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</si>
  <si>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</si>
  <si>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</si>
  <si>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</si>
  <si>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</si>
  <si>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</si>
  <si>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</si>
  <si>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</si>
  <si>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</si>
  <si>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</si>
  <si>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</si>
  <si>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</si>
  <si>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</si>
  <si>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</si>
  <si>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</si>
  <si>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</si>
  <si>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</si>
  <si>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</si>
  <si>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</si>
  <si>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</si>
  <si>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</si>
  <si>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</si>
  <si>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</si>
  <si>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</si>
  <si>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</si>
  <si>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</si>
  <si>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</si>
  <si>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</si>
  <si>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</si>
  <si>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</si>
  <si>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</si>
  <si>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</si>
  <si>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</si>
  <si>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</si>
  <si>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</si>
  <si>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</si>
  <si>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</si>
  <si>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</si>
  <si>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</si>
  <si>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</si>
  <si>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</si>
  <si>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</si>
  <si>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</si>
  <si>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</si>
  <si>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</si>
  <si>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</si>
  <si>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</si>
  <si>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</si>
  <si>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</si>
  <si>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</si>
  <si>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</si>
  <si>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</si>
  <si>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</si>
  <si>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</si>
  <si>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</si>
  <si>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</si>
  <si>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</si>
  <si>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</si>
  <si>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</si>
  <si>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</si>
  <si>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</si>
  <si>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</si>
  <si>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</si>
  <si>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</si>
  <si>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</si>
  <si>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</si>
  <si>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</si>
  <si>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</si>
  <si>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</si>
  <si>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</si>
  <si>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</si>
  <si>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</si>
  <si>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</si>
  <si>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</si>
  <si>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</si>
  <si>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</si>
  <si>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</si>
  <si>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</si>
  <si>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</si>
  <si>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</si>
  <si>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</si>
  <si>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</si>
  <si>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</si>
  <si>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</si>
  <si>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</si>
  <si>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</si>
  <si>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</si>
  <si>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</si>
  <si>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</si>
  <si>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</si>
  <si>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</si>
  <si>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</si>
  <si>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</si>
  <si>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</si>
  <si>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</si>
  <si>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</si>
  <si>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</si>
  <si>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</si>
  <si>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</si>
  <si>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</si>
  <si>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</si>
  <si>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</si>
  <si>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</si>
  <si>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</si>
  <si>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</si>
  <si>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</si>
  <si>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</si>
  <si>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</si>
  <si>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</si>
  <si>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</si>
  <si>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</si>
  <si>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</si>
  <si>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</si>
  <si>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</si>
  <si>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</si>
  <si>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</si>
  <si>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</si>
  <si>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</si>
  <si>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</si>
  <si>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</si>
  <si>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</si>
  <si>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</si>
  <si>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</si>
  <si>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</si>
  <si>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</si>
  <si>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</si>
  <si>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</si>
  <si>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</si>
  <si>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</si>
  <si>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</si>
  <si>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</si>
  <si>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</si>
  <si>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</si>
  <si>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</si>
  <si>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</si>
  <si>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</si>
  <si>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</si>
  <si>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</si>
  <si>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</si>
  <si>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</si>
  <si>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</si>
  <si>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</si>
  <si>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</si>
  <si>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</si>
  <si>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</si>
  <si>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</si>
  <si>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</si>
  <si>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</si>
  <si>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</si>
  <si>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</si>
  <si>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</si>
  <si>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</si>
  <si>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</si>
  <si>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</si>
  <si>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</si>
  <si>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</si>
  <si>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</si>
  <si>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</si>
  <si>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</si>
  <si>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</si>
  <si>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</si>
  <si>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</si>
  <si>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</si>
  <si>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</si>
  <si>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</si>
  <si>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</si>
  <si>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</si>
  <si>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</si>
  <si>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</si>
  <si>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</si>
  <si>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</si>
  <si>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</si>
  <si>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</si>
  <si>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</si>
  <si>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</si>
  <si>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</si>
  <si>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</si>
  <si>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</si>
  <si>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</si>
  <si>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</si>
  <si>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</si>
  <si>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</si>
  <si>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</si>
  <si>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</si>
  <si>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</si>
  <si>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</si>
  <si>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</si>
  <si>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</si>
  <si>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</si>
  <si>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</si>
  <si>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</si>
  <si>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</si>
  <si>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</si>
  <si>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</si>
  <si>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</si>
  <si>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</si>
  <si>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</si>
  <si>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</si>
  <si>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</si>
  <si>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</si>
  <si>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</si>
  <si>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</si>
  <si>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</si>
  <si>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</si>
  <si>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</si>
  <si>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</si>
  <si>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</si>
  <si>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</si>
  <si>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</si>
  <si>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</si>
  <si>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</si>
  <si>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</si>
  <si>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</si>
  <si>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</si>
  <si>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</si>
  <si>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</si>
  <si>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</si>
  <si>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</si>
  <si>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</si>
  <si>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</si>
  <si>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</si>
  <si>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</si>
  <si>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</si>
  <si>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</si>
  <si>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</si>
  <si>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</si>
  <si>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</si>
  <si>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</si>
  <si>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</si>
  <si>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</si>
  <si>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</si>
  <si>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</si>
  <si>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</si>
  <si>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</si>
  <si>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</si>
  <si>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</si>
  <si>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</si>
  <si>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</si>
  <si>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</si>
  <si>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</si>
  <si>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</si>
  <si>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</si>
  <si>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</si>
  <si>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</si>
  <si>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</si>
  <si>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</si>
  <si>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</si>
  <si>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</si>
  <si>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</si>
  <si>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</si>
  <si>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</si>
  <si>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</si>
  <si>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</si>
  <si>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</si>
  <si>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</si>
  <si>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</si>
  <si>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</si>
  <si>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</si>
  <si>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</si>
  <si>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</si>
  <si>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</si>
  <si>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</si>
  <si>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</si>
  <si>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</si>
  <si>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</si>
  <si>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</si>
  <si>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</si>
  <si>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</si>
  <si>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</si>
  <si>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</si>
  <si>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</si>
  <si>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</si>
  <si>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</si>
  <si>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</si>
  <si>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</si>
  <si>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</si>
  <si>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</si>
  <si>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</si>
  <si>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</si>
  <si>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</si>
  <si>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</si>
  <si>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</si>
  <si>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</si>
  <si>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</si>
  <si>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</si>
  <si>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</si>
  <si>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</si>
  <si>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</si>
  <si>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</si>
  <si>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</si>
  <si>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</si>
  <si>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</si>
  <si>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</si>
  <si>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</si>
  <si>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</si>
  <si>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</si>
  <si>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</si>
  <si>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</si>
  <si>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</si>
  <si>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</si>
  <si>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</si>
  <si>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</si>
  <si>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</si>
  <si>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</si>
  <si>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</si>
  <si>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</si>
  <si>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</si>
  <si>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</si>
  <si>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</si>
  <si>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</si>
  <si>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</si>
  <si>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</si>
  <si>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</si>
  <si>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</si>
  <si>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</si>
  <si>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</si>
  <si>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</si>
  <si>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</si>
  <si>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</si>
  <si>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</si>
  <si>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</si>
  <si>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</si>
  <si>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</si>
  <si>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</si>
  <si>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</si>
  <si>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</si>
  <si>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</si>
  <si>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</si>
  <si>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</si>
  <si>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</si>
  <si>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</si>
  <si>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</si>
  <si>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</si>
  <si>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</si>
  <si>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</si>
  <si>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</si>
  <si>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</si>
  <si>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</si>
  <si>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</si>
  <si>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</si>
  <si>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</si>
  <si>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</si>
  <si>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</si>
  <si>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</si>
  <si>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</si>
  <si>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</si>
  <si>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</si>
  <si>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</si>
  <si>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</si>
  <si>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</si>
  <si>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</si>
  <si>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</si>
  <si>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</si>
  <si>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</si>
  <si>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</si>
  <si>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</si>
  <si>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</si>
  <si>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</si>
  <si>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</si>
  <si>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</si>
  <si>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</si>
  <si>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</si>
  <si>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</si>
  <si>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</si>
  <si>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</si>
  <si>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</si>
  <si>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</si>
  <si>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</si>
  <si>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</si>
  <si>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</si>
  <si>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</si>
  <si>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</si>
  <si>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</si>
  <si>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</si>
  <si>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</si>
  <si>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</si>
  <si>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</si>
  <si>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</si>
  <si>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</si>
  <si>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</si>
  <si>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</si>
  <si>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</si>
  <si>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</si>
  <si>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</si>
  <si>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</si>
  <si>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</si>
  <si>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</si>
  <si>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</si>
  <si>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</si>
  <si>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</si>
  <si>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</si>
  <si>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</si>
  <si>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</si>
  <si>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</si>
  <si>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</si>
  <si>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</si>
  <si>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</si>
  <si>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</si>
  <si>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</si>
  <si>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</si>
  <si>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</si>
  <si>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</si>
  <si>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</si>
  <si>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</si>
  <si>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</si>
  <si>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</si>
  <si>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</si>
  <si>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</si>
  <si>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</si>
  <si>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</si>
  <si>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</si>
  <si>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</si>
  <si>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</si>
  <si>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</si>
  <si>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</si>
  <si>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</si>
  <si>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</si>
  <si>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</si>
  <si>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</si>
  <si>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</si>
  <si>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</si>
  <si>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</si>
  <si>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</si>
  <si>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</si>
  <si>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</si>
  <si>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</si>
  <si>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</si>
  <si>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</si>
  <si>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</si>
  <si>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</si>
  <si>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</si>
  <si>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</si>
  <si>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</si>
  <si>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</si>
  <si>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</si>
  <si>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</si>
  <si>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</si>
  <si>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</si>
  <si>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</si>
  <si>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</si>
  <si>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</si>
  <si>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</si>
  <si>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</si>
  <si>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</si>
  <si>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</si>
  <si>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</si>
  <si>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</si>
  <si>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</si>
  <si>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</si>
  <si>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</si>
  <si>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</si>
  <si>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</si>
  <si>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</si>
  <si>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</si>
  <si>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</si>
  <si>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</si>
  <si>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</si>
  <si>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</si>
  <si>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</si>
  <si>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</si>
  <si>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</si>
  <si>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</si>
  <si>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</si>
  <si>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</si>
  <si>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</si>
  <si>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</si>
  <si>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</si>
  <si>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</si>
  <si>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</si>
  <si>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</si>
  <si>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</si>
  <si>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</si>
  <si>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</si>
  <si>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</si>
  <si>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</si>
  <si>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</si>
  <si>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</si>
  <si>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</si>
  <si>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</si>
  <si>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</si>
  <si>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</si>
  <si>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</si>
  <si>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</si>
  <si>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</si>
  <si>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</si>
  <si>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</si>
  <si>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</si>
  <si>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</si>
  <si>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</si>
  <si>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</si>
  <si>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</si>
  <si>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</si>
  <si>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</si>
  <si>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</si>
  <si>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</si>
  <si>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</si>
  <si>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</si>
  <si>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</si>
  <si>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</si>
  <si>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</si>
  <si>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</si>
  <si>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</si>
  <si>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</si>
  <si>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</si>
  <si>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</si>
  <si>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</si>
  <si>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</si>
  <si>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</si>
  <si>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</si>
  <si>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</si>
  <si>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</si>
  <si>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</si>
  <si>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</si>
  <si>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</si>
  <si>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</si>
  <si>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</si>
  <si>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</si>
  <si>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</si>
  <si>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</si>
  <si>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</si>
  <si>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</si>
  <si>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</si>
  <si>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</si>
  <si>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</si>
  <si>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</si>
  <si>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</si>
  <si>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</si>
  <si>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</si>
  <si>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</si>
  <si>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</si>
  <si>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</si>
  <si>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</si>
  <si>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</si>
  <si>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</si>
  <si>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</si>
  <si>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</si>
  <si>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</si>
  <si>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</si>
  <si>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</si>
  <si>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</si>
  <si>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</si>
  <si>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</si>
  <si>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</si>
  <si>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</si>
  <si>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</si>
  <si>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</si>
  <si>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</si>
  <si>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</si>
  <si>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</si>
  <si>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</si>
  <si>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</si>
  <si>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</si>
  <si>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</si>
  <si>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</si>
  <si>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</si>
  <si>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</si>
  <si>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</si>
  <si>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</si>
  <si>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</si>
  <si>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</si>
  <si>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</si>
  <si>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</si>
  <si>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</si>
  <si>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</si>
  <si>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</si>
  <si>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</si>
  <si>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</si>
  <si>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</si>
  <si>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</si>
  <si>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</si>
  <si>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</si>
  <si>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</si>
  <si>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</si>
  <si>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</si>
  <si>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</si>
  <si>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</si>
  <si>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</si>
  <si>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</si>
  <si>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</si>
  <si>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</si>
  <si>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</si>
  <si>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</si>
  <si>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</si>
  <si>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</si>
  <si>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</si>
  <si>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</si>
  <si>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</si>
  <si>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</si>
  <si>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</si>
  <si>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</si>
  <si>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</si>
  <si>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</si>
  <si>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</si>
  <si>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</si>
  <si>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</si>
  <si>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</si>
  <si>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</si>
  <si>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</si>
  <si>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</si>
  <si>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</si>
  <si>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</si>
  <si>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</si>
  <si>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</si>
  <si>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</si>
  <si>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</si>
  <si>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</si>
  <si>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</si>
  <si>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</si>
  <si>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</si>
  <si>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</si>
  <si>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</si>
  <si>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</si>
  <si>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</si>
  <si>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</si>
  <si>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</si>
  <si>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</si>
  <si>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</si>
  <si>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</si>
  <si>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</si>
  <si>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</si>
  <si>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</si>
  <si>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</si>
  <si>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</si>
  <si>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</si>
  <si>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</si>
  <si>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</si>
  <si>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</si>
  <si>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</si>
  <si>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</si>
  <si>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</si>
  <si>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</si>
  <si>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</si>
  <si>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</si>
  <si>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</si>
  <si>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</si>
  <si>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</si>
  <si>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</si>
  <si>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</si>
  <si>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</si>
  <si>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</si>
  <si>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</si>
  <si>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</si>
  <si>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</si>
  <si>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</si>
  <si>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</si>
  <si>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</si>
  <si>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</si>
  <si>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</si>
  <si>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</si>
  <si>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</si>
  <si>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</si>
  <si>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</si>
  <si>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</si>
  <si>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</si>
  <si>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</si>
  <si>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</si>
  <si>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</si>
  <si>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</si>
  <si>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</si>
  <si>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</si>
  <si>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</si>
  <si>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</si>
  <si>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</si>
  <si>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</si>
  <si>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</si>
  <si>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</si>
  <si>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</si>
  <si>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</si>
  <si>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</si>
  <si>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</si>
  <si>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</si>
  <si>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</si>
  <si>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</si>
  <si>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</si>
  <si>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</si>
  <si>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</si>
  <si>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</si>
  <si>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</si>
  <si>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</si>
  <si>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</si>
  <si>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</si>
  <si>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</si>
  <si>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</si>
  <si>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</si>
  <si>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</si>
  <si>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</si>
  <si>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</si>
  <si>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</si>
  <si>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</si>
  <si>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</si>
  <si>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</si>
  <si>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</si>
  <si>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</si>
  <si>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</si>
  <si>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</si>
  <si>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</si>
  <si>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</si>
  <si>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</si>
  <si>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</si>
  <si>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</si>
  <si>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</si>
  <si>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</si>
  <si>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</si>
  <si>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</si>
  <si>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</si>
  <si>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</si>
  <si>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</si>
  <si>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</si>
  <si>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</si>
  <si>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</si>
  <si>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</si>
  <si>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</si>
  <si>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</si>
  <si>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</si>
  <si>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</si>
  <si>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</si>
  <si>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</si>
  <si>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</si>
  <si>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</si>
  <si>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</si>
  <si>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</si>
  <si>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</si>
  <si>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</si>
  <si>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</si>
  <si>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</si>
  <si>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</si>
  <si>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</si>
  <si>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</si>
  <si>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</si>
  <si>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</si>
  <si>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</si>
  <si>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</si>
  <si>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</si>
  <si>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</si>
  <si>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</si>
  <si>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</si>
  <si>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</si>
  <si>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</si>
  <si>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</si>
  <si>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</si>
  <si>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</si>
  <si>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</si>
  <si>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</si>
  <si>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</si>
  <si>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</si>
  <si>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</si>
  <si>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</si>
  <si>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</si>
  <si>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</si>
  <si>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</si>
  <si>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</si>
  <si>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</si>
  <si>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</si>
  <si>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</si>
  <si>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</si>
  <si>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</si>
  <si>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</si>
  <si>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</si>
  <si>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</si>
  <si>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</si>
  <si>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</si>
  <si>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</si>
  <si>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</si>
  <si>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</si>
  <si>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</si>
  <si>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</si>
  <si>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</si>
  <si>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</si>
  <si>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</si>
  <si>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</si>
  <si>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</si>
  <si>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</si>
  <si>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</si>
  <si>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</si>
  <si>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</si>
  <si>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</si>
  <si>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</si>
  <si>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</si>
  <si>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</si>
  <si>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</si>
  <si>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</si>
  <si>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</si>
  <si>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</si>
  <si>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</si>
  <si>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</si>
  <si>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</si>
  <si>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</si>
  <si>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</si>
  <si>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</si>
  <si>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</si>
  <si>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</si>
  <si>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</si>
  <si>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</si>
  <si>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</si>
  <si>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</si>
  <si>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</si>
  <si>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</si>
  <si>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</si>
  <si>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</si>
  <si>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</si>
  <si>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</si>
  <si>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</si>
  <si>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</si>
  <si>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</si>
  <si>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</si>
  <si>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</si>
  <si>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</si>
  <si>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</si>
  <si>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</si>
  <si>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</si>
  <si>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</si>
  <si>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</si>
  <si>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</si>
  <si>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</si>
  <si>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</si>
  <si>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</si>
  <si>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</si>
  <si>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</si>
  <si>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</si>
  <si>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</si>
  <si>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</si>
  <si>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</si>
  <si>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</si>
  <si>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</si>
  <si>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</si>
  <si>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</si>
  <si>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</si>
  <si>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</si>
  <si>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</si>
  <si>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</si>
  <si>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</si>
  <si>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</si>
  <si>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</si>
  <si>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</si>
  <si>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</si>
  <si>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</si>
  <si>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</si>
  <si>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</si>
  <si>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</si>
  <si>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</si>
  <si>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</si>
  <si>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</si>
  <si>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</si>
  <si>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</si>
  <si>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</si>
  <si>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</si>
  <si>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</si>
  <si>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</si>
  <si>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</si>
  <si>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</si>
  <si>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</si>
  <si>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</si>
  <si>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</si>
  <si>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</si>
  <si>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</si>
  <si>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</si>
  <si>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</si>
  <si>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</si>
  <si>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</si>
  <si>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</si>
  <si>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</si>
  <si>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</si>
  <si>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</si>
  <si>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</si>
  <si>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</si>
  <si>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</si>
  <si>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</si>
  <si>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</si>
  <si>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</si>
  <si>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</si>
  <si>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</si>
  <si>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</si>
  <si>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</si>
  <si>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</si>
  <si>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</si>
  <si>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</si>
  <si>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</si>
  <si>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</si>
  <si>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</si>
  <si>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</si>
  <si>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</si>
  <si>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</si>
  <si>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</si>
  <si>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</si>
  <si>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</si>
  <si>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</si>
  <si>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</si>
  <si>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</si>
  <si>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</si>
  <si>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</si>
  <si>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</si>
  <si>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</si>
  <si>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</si>
  <si>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</si>
  <si>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</si>
  <si>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</si>
  <si>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</si>
  <si>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</si>
  <si>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</si>
  <si>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</si>
  <si>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</si>
  <si>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</si>
  <si>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</si>
  <si>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</si>
  <si>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</si>
  <si>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</si>
  <si>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</si>
  <si>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</si>
  <si>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</si>
  <si>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</si>
  <si>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</si>
  <si>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</si>
  <si>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</si>
  <si>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</si>
  <si>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</si>
  <si>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</si>
  <si>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</si>
  <si>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</si>
  <si>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</si>
  <si>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</si>
  <si>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</si>
  <si>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</si>
  <si>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</si>
  <si>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</si>
  <si>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</si>
  <si>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</si>
  <si>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</si>
  <si>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</si>
  <si>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</si>
  <si>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</si>
  <si>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</si>
  <si>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</si>
  <si>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</si>
  <si>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</si>
  <si>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</si>
  <si>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</si>
  <si>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</si>
  <si>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</si>
  <si>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</si>
  <si>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</si>
  <si>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</si>
  <si>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</si>
  <si>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</si>
  <si>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</si>
  <si>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</si>
  <si>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</si>
  <si>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</si>
  <si>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</si>
  <si>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</si>
  <si>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</si>
  <si>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</si>
  <si>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</si>
  <si>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</si>
  <si>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</si>
  <si>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</si>
  <si>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</si>
  <si>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</si>
  <si>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</si>
  <si>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</si>
  <si>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</si>
  <si>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</si>
  <si>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</si>
  <si>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</si>
  <si>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</si>
  <si>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</si>
  <si>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</si>
  <si>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</si>
  <si>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</si>
  <si>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</si>
  <si>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</si>
  <si>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</si>
  <si>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</si>
  <si>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</si>
  <si>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</si>
  <si>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</si>
  <si>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</si>
  <si>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</si>
  <si>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</si>
  <si>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</si>
  <si>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</si>
  <si>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</si>
  <si>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</si>
  <si>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</si>
  <si>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</si>
  <si>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</si>
  <si>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</si>
  <si>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</si>
  <si>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</si>
  <si>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</si>
  <si>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</si>
  <si>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</si>
  <si>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</si>
  <si>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</si>
  <si>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</si>
  <si>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</si>
  <si>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</si>
  <si>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</si>
  <si>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</si>
  <si>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</si>
  <si>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</si>
  <si>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</si>
  <si>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</si>
  <si>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</si>
  <si>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</si>
  <si>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</si>
  <si>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</si>
  <si>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</si>
  <si>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</si>
  <si>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</si>
  <si>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</si>
  <si>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</si>
  <si>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</si>
  <si>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</si>
  <si>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</si>
  <si>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</si>
  <si>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</si>
  <si>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</si>
  <si>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</si>
  <si>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</si>
  <si>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</si>
  <si>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</si>
  <si>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</si>
  <si>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</si>
  <si>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</si>
  <si>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</si>
  <si>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</si>
  <si>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</si>
  <si>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</si>
  <si>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</si>
  <si>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</si>
  <si>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</si>
  <si>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</si>
  <si>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</si>
  <si>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</si>
  <si>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</si>
  <si>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</si>
  <si>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</si>
  <si>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</si>
  <si>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</si>
  <si>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</si>
  <si>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</si>
  <si>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</si>
  <si>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</si>
  <si>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</si>
  <si>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</si>
  <si>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</si>
  <si>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</si>
  <si>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</si>
  <si>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</si>
  <si>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</si>
  <si>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</si>
  <si>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</si>
  <si>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</si>
  <si>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</si>
  <si>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</si>
  <si>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</si>
  <si>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</si>
  <si>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</si>
  <si>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</si>
  <si>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</si>
  <si>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</si>
  <si>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</si>
  <si>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</si>
  <si>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</si>
  <si>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</si>
  <si>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</si>
  <si>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</si>
  <si>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</si>
  <si>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</si>
  <si>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</si>
  <si>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</si>
  <si>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</si>
  <si>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</si>
  <si>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</si>
  <si>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</si>
  <si>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</si>
  <si>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</si>
  <si>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</si>
  <si>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</si>
  <si>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</si>
  <si>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</si>
  <si>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</si>
  <si>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</si>
  <si>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</si>
  <si>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</si>
  <si>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</si>
  <si>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</si>
  <si>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</si>
  <si>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</si>
  <si>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</si>
  <si>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</si>
  <si>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</si>
  <si>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</si>
  <si>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</si>
  <si>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</si>
  <si>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</si>
  <si>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</si>
  <si>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</si>
  <si>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</si>
  <si>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</si>
  <si>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</si>
  <si>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</si>
  <si>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</si>
  <si>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</si>
  <si>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</si>
  <si>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</si>
  <si>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</si>
  <si>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</si>
  <si>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</si>
  <si>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</si>
  <si>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</si>
  <si>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</si>
  <si>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</si>
  <si>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</si>
  <si>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</si>
  <si>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</si>
  <si>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</si>
  <si>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</si>
  <si>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</si>
  <si>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</si>
  <si>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</si>
  <si>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</si>
  <si>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</si>
  <si>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</si>
  <si>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</si>
  <si>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</si>
  <si>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</si>
  <si>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</si>
  <si>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</si>
  <si>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</si>
  <si>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</si>
  <si>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</si>
  <si>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</si>
  <si>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</si>
  <si>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</si>
  <si>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</si>
  <si>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</si>
  <si>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</si>
  <si>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</si>
  <si>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</si>
  <si>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</si>
  <si>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</si>
  <si>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</si>
  <si>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</si>
  <si>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</si>
  <si>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</si>
  <si>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</si>
  <si>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</si>
  <si>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</si>
  <si>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</si>
  <si>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</si>
  <si>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</si>
  <si>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</si>
  <si>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</si>
  <si>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</si>
  <si>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</si>
  <si>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</si>
  <si>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</si>
  <si>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</si>
  <si>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</si>
  <si>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</si>
  <si>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</si>
  <si>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</si>
  <si>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</si>
  <si>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</si>
  <si>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</si>
  <si>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</si>
  <si>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</si>
  <si>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</si>
  <si>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</si>
  <si>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</si>
  <si>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</si>
  <si>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</si>
  <si>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</si>
  <si>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</si>
  <si>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</si>
  <si>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</si>
  <si>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</si>
  <si>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</si>
  <si>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</si>
  <si>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</si>
  <si>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</si>
  <si>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</si>
  <si>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</si>
  <si>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</si>
  <si>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</si>
  <si>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</si>
  <si>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</si>
  <si>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</si>
  <si>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</si>
  <si>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</si>
  <si>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</si>
  <si>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</si>
  <si>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</si>
  <si>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</si>
  <si>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</si>
  <si>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</si>
  <si>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</si>
  <si>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</si>
  <si>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</si>
  <si>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</si>
  <si>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</si>
  <si>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</si>
  <si>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</si>
  <si>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</si>
  <si>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</si>
  <si>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</si>
  <si>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</si>
  <si>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</si>
  <si>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</si>
  <si>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</si>
  <si>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</si>
  <si>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</si>
  <si>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</si>
  <si>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</si>
  <si>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</si>
  <si>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</si>
  <si>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</si>
  <si>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</si>
  <si>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</si>
  <si>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</si>
  <si>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</si>
  <si>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</si>
  <si>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</si>
  <si>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</si>
  <si>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</si>
  <si>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</si>
  <si>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</si>
  <si>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</si>
  <si>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</si>
  <si>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</si>
  <si>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</si>
  <si>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</si>
  <si>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</si>
  <si>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</si>
  <si>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</si>
  <si>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</si>
  <si>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</si>
  <si>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</si>
  <si>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</si>
  <si>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</si>
  <si>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</si>
  <si>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</si>
  <si>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</si>
  <si>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</si>
  <si>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</si>
  <si>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</si>
  <si>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</si>
  <si>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</si>
  <si>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</si>
  <si>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</si>
  <si>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</si>
  <si>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</si>
  <si>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</si>
  <si>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</si>
  <si>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</si>
  <si>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</si>
  <si>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</si>
  <si>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</si>
  <si>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</si>
  <si>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</si>
  <si>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</si>
  <si>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</si>
  <si>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</si>
  <si>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</si>
  <si>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</si>
  <si>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</si>
  <si>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</si>
  <si>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</si>
  <si>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</si>
  <si>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</si>
  <si>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</si>
  <si>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</si>
  <si>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</si>
  <si>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</si>
  <si>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</si>
  <si>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</si>
  <si>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</si>
  <si>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</si>
  <si>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</si>
  <si>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</si>
  <si>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</si>
  <si>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</si>
  <si>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</si>
  <si>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</si>
  <si>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</si>
  <si>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</si>
  <si>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</si>
  <si>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</si>
  <si>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</si>
  <si>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</si>
  <si>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</si>
  <si>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</si>
  <si>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</si>
  <si>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</si>
  <si>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</si>
  <si>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</si>
  <si>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</si>
  <si>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</si>
  <si>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</si>
  <si>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</si>
  <si>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</si>
  <si>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</si>
  <si>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</si>
  <si>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</si>
  <si>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</si>
  <si>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</si>
  <si>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</si>
  <si>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</si>
  <si>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</si>
  <si>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</si>
  <si>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</si>
  <si>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</si>
  <si>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</si>
  <si>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</si>
  <si>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</si>
  <si>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</si>
  <si>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</si>
  <si>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</si>
  <si>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</si>
  <si>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</si>
  <si>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</si>
  <si>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</si>
  <si>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</si>
  <si>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</si>
  <si>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</si>
  <si>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</si>
  <si>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</si>
  <si>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</si>
  <si>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</si>
  <si>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</si>
  <si>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</si>
  <si>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</si>
  <si>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</si>
  <si>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</si>
  <si>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</si>
  <si>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</si>
  <si>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</si>
  <si>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</si>
  <si>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</si>
  <si>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</si>
  <si>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</si>
  <si>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</si>
  <si>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</si>
  <si>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</si>
  <si>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</si>
  <si>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</si>
  <si>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</si>
  <si>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</si>
  <si>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</si>
  <si>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</si>
  <si>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</si>
  <si>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</si>
  <si>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</si>
  <si>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</si>
  <si>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</si>
  <si>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</si>
  <si>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</si>
  <si>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</si>
  <si>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</si>
  <si>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</si>
  <si>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</si>
  <si>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</si>
  <si>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</si>
  <si>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</si>
  <si>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</si>
  <si>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</si>
  <si>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</si>
  <si>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</si>
  <si>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</si>
  <si>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</si>
  <si>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</si>
  <si>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</si>
  <si>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</si>
  <si>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</si>
  <si>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</si>
  <si>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</si>
  <si>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</si>
  <si>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</si>
  <si>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</si>
  <si>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</si>
  <si>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</si>
  <si>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</si>
  <si>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</si>
  <si>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</si>
  <si>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</si>
  <si>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</si>
  <si>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</si>
  <si>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</si>
  <si>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</si>
  <si>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</si>
  <si>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</si>
  <si>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</si>
  <si>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</si>
  <si>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</si>
  <si>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</si>
  <si>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</si>
  <si>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</si>
  <si>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</si>
  <si>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</si>
  <si>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</si>
  <si>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</si>
  <si>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</si>
  <si>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</si>
  <si>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</si>
  <si>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</si>
  <si>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</si>
  <si>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</si>
  <si>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</si>
  <si>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</si>
  <si>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</si>
  <si>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</si>
  <si>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</si>
  <si>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</si>
  <si>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</si>
  <si>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</si>
  <si>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</si>
  <si>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</si>
  <si>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</si>
  <si>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</si>
  <si>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</si>
  <si>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</si>
  <si>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</si>
  <si>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</si>
  <si>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</si>
  <si>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</si>
  <si>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</si>
  <si>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</si>
  <si>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</si>
  <si>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</si>
  <si>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</si>
  <si>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</si>
  <si>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</si>
  <si>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</si>
  <si>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</si>
  <si>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</si>
  <si>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</si>
  <si>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</si>
  <si>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</si>
  <si>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</si>
  <si>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</si>
  <si>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</si>
  <si>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</si>
  <si>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</si>
  <si>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</si>
  <si>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</si>
  <si>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</si>
  <si>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</si>
  <si>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</si>
  <si>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</si>
  <si>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</si>
  <si>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</si>
  <si>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</si>
  <si>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</si>
  <si>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</si>
  <si>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</si>
  <si>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</si>
  <si>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</si>
  <si>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</si>
  <si>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</si>
  <si>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</si>
  <si>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</si>
  <si>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</si>
  <si>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</si>
  <si>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</si>
  <si>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</si>
  <si>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</si>
  <si>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</si>
  <si>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</si>
  <si>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</si>
  <si>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</si>
  <si>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</si>
  <si>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</si>
  <si>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</si>
  <si>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</si>
  <si>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</si>
  <si>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</si>
  <si>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</si>
  <si>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</si>
  <si>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</si>
  <si>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</si>
  <si>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</si>
  <si>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</si>
  <si>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</si>
  <si>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</si>
  <si>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</si>
  <si>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</si>
  <si>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</si>
  <si>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</si>
  <si>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</si>
  <si>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</si>
  <si>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</si>
  <si>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</si>
  <si>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</si>
  <si>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</si>
  <si>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</si>
  <si>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</si>
  <si>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</si>
  <si>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</si>
  <si>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</si>
  <si>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</si>
  <si>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</si>
  <si>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</si>
  <si>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</si>
  <si>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</si>
  <si>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</si>
  <si>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</si>
  <si>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</si>
  <si>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</si>
  <si>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</si>
  <si>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</si>
  <si>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</si>
  <si>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</si>
  <si>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</si>
  <si>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</si>
  <si>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</si>
  <si>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</si>
  <si>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</si>
  <si>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</si>
  <si>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</si>
  <si>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</si>
  <si>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</si>
  <si>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</si>
  <si>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</si>
  <si>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</si>
  <si>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</si>
  <si>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</si>
  <si>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</si>
  <si>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</si>
  <si>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</si>
  <si>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</si>
  <si>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</si>
  <si>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</si>
  <si>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</si>
  <si>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</si>
  <si>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</si>
  <si>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</si>
  <si>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</si>
  <si>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</si>
  <si>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</si>
  <si>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</si>
  <si>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</si>
  <si>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</si>
  <si>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</si>
  <si>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</si>
  <si>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</si>
  <si>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</si>
  <si>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</si>
  <si>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</si>
  <si>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</si>
  <si>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</si>
  <si>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</si>
  <si>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</si>
  <si>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</si>
  <si>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</si>
  <si>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</si>
  <si>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</si>
  <si>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</si>
  <si>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</si>
  <si>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</si>
  <si>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</si>
  <si>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</si>
  <si>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</si>
  <si>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</si>
  <si>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</si>
  <si>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</si>
  <si>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</si>
  <si>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</si>
  <si>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</si>
  <si>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</si>
  <si>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</si>
  <si>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</si>
  <si>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</si>
  <si>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</si>
  <si>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</si>
  <si>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</si>
  <si>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</si>
  <si>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</si>
  <si>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</si>
  <si>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</si>
  <si>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</si>
  <si>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</si>
  <si>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</si>
  <si>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</si>
  <si>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</si>
  <si>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</si>
  <si>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</si>
  <si>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</si>
  <si>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</si>
  <si>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</si>
  <si>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</si>
  <si>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</si>
  <si>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</si>
  <si>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</si>
  <si>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</si>
  <si>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</si>
  <si>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</si>
  <si>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</si>
  <si>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</si>
  <si>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</si>
  <si>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</si>
  <si>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</si>
  <si>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</si>
  <si>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</si>
  <si>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</si>
  <si>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</si>
  <si>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</si>
  <si>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</si>
  <si>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</si>
  <si>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</si>
  <si>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</si>
  <si>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</si>
  <si>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</si>
  <si>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</si>
  <si>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</si>
  <si>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</si>
  <si>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</si>
  <si>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</si>
  <si>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</si>
  <si>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</si>
  <si>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</si>
  <si>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</si>
  <si>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</si>
  <si>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</si>
  <si>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</si>
  <si>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</si>
  <si>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</si>
  <si>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</si>
  <si>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</si>
  <si>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</si>
  <si>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</si>
  <si>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</si>
  <si>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</si>
  <si>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</si>
  <si>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</si>
  <si>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</si>
  <si>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</si>
  <si>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</si>
  <si>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</si>
  <si>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</si>
  <si>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</si>
  <si>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</si>
  <si>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</si>
  <si>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</si>
  <si>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</si>
  <si>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</si>
  <si>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</si>
  <si>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</si>
  <si>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</si>
  <si>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</si>
  <si>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</si>
  <si>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</si>
  <si>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</si>
  <si>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</si>
  <si>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</si>
  <si>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</si>
  <si>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</si>
  <si>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</si>
  <si>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</si>
  <si>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</si>
  <si>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</si>
  <si>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</si>
  <si>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</si>
  <si>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</si>
  <si>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</si>
  <si>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</si>
  <si>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</si>
  <si>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</si>
  <si>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</si>
  <si>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</si>
  <si>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</si>
  <si>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</si>
  <si>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</si>
  <si>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</si>
  <si>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</si>
  <si>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</si>
  <si>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</si>
  <si>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</si>
  <si>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</si>
  <si>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</si>
  <si>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</si>
  <si>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</si>
  <si>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</si>
  <si>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</si>
  <si>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</si>
  <si>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</si>
  <si>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</si>
  <si>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</si>
  <si>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</si>
  <si>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</si>
  <si>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</si>
  <si>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</si>
  <si>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</si>
  <si>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</si>
  <si>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</si>
  <si>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</si>
  <si>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</si>
  <si>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</si>
  <si>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</si>
  <si>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</si>
  <si>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</si>
  <si>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</si>
  <si>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</si>
  <si>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</si>
  <si>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</si>
  <si>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</si>
  <si>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</si>
  <si>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</si>
  <si>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</si>
  <si>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</si>
  <si>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</si>
  <si>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</si>
  <si>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</si>
  <si>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</si>
  <si>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</si>
  <si>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</si>
  <si>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</si>
  <si>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</si>
  <si>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</si>
  <si>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</si>
  <si>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</si>
  <si>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</si>
  <si>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</si>
  <si>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</si>
  <si>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</si>
  <si>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</si>
  <si>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</si>
  <si>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</si>
  <si>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</si>
  <si>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</si>
  <si>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</si>
  <si>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</si>
  <si>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</si>
  <si>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</si>
  <si>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</si>
  <si>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</si>
  <si>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</si>
  <si>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</si>
  <si>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</si>
  <si>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</si>
  <si>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</si>
  <si>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</si>
  <si>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</si>
  <si>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</si>
  <si>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</si>
  <si>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</si>
  <si>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</si>
  <si>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</si>
  <si>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</si>
  <si>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</si>
  <si>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</si>
  <si>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</si>
  <si>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</si>
  <si>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</si>
  <si>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</si>
  <si>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</si>
  <si>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</si>
  <si>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</si>
  <si>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</si>
  <si>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</si>
  <si>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</si>
  <si>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</si>
  <si>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</si>
  <si>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</si>
  <si>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</si>
  <si>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</si>
  <si>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</si>
  <si>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</si>
  <si>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</si>
  <si>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</si>
  <si>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</si>
  <si>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</si>
  <si>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</si>
  <si>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</si>
  <si>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</si>
  <si>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</si>
  <si>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</si>
  <si>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</si>
  <si>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</si>
  <si>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</si>
  <si>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</si>
  <si>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</si>
  <si>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</si>
  <si>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</si>
  <si>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</si>
  <si>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</si>
  <si>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</si>
  <si>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</si>
  <si>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</si>
  <si>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</si>
  <si>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</si>
  <si>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</si>
  <si>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</si>
  <si>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</si>
  <si>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</si>
  <si>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</si>
  <si>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</si>
  <si>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</si>
  <si>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</si>
  <si>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</si>
  <si>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</si>
  <si>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</si>
  <si>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</si>
  <si>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</si>
  <si>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</si>
  <si>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</si>
  <si>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</si>
  <si>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</si>
  <si>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</si>
  <si>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</si>
  <si>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</si>
  <si>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</si>
  <si>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</si>
  <si>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</si>
  <si>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</si>
  <si>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</si>
  <si>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</si>
  <si>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</si>
  <si>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</si>
  <si>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</si>
  <si>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</si>
  <si>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</si>
  <si>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</si>
  <si>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</si>
  <si>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</si>
  <si>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</si>
  <si>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</si>
  <si>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</si>
  <si>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</si>
  <si>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</si>
  <si>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</si>
  <si>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</si>
  <si>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</si>
  <si>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</si>
  <si>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</si>
  <si>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</si>
  <si>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</si>
  <si>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</si>
  <si>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</si>
  <si>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</si>
  <si>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</si>
  <si>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</si>
  <si>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</si>
  <si>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</si>
  <si>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</si>
  <si>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</si>
  <si>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</si>
  <si>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</si>
  <si>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</si>
  <si>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</si>
  <si>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</si>
  <si>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</si>
  <si>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</si>
  <si>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</si>
  <si>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</si>
  <si>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</si>
  <si>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</si>
  <si>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</si>
  <si>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</si>
  <si>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</si>
  <si>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</si>
  <si>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</si>
  <si>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</si>
  <si>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</si>
  <si>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</si>
  <si>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</si>
  <si>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</si>
  <si>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</si>
  <si>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</si>
  <si>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</si>
  <si>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</si>
  <si>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</si>
  <si>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</si>
  <si>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</si>
  <si>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</si>
  <si>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</si>
  <si>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</si>
  <si>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</si>
  <si>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</si>
  <si>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</si>
  <si>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</si>
  <si>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</si>
  <si>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</si>
  <si>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</si>
  <si>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</si>
  <si>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</si>
  <si>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</si>
  <si>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</si>
  <si>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</si>
  <si>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</si>
  <si>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</si>
  <si>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</si>
  <si>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</si>
  <si>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</si>
  <si>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</si>
  <si>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</si>
  <si>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</si>
  <si>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</si>
  <si>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</si>
  <si>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</si>
  <si>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</si>
  <si>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</si>
  <si>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</si>
  <si>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</si>
  <si>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</si>
  <si>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</si>
  <si>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</si>
  <si>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</si>
  <si>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</si>
  <si>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</si>
  <si>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</si>
  <si>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</si>
  <si>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</si>
  <si>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</si>
  <si>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</si>
  <si>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</si>
  <si>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</si>
  <si>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</si>
  <si>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</si>
  <si>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</si>
  <si>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</si>
  <si>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</si>
  <si>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</si>
  <si>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</si>
  <si>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</si>
  <si>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</si>
  <si>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</si>
  <si>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</si>
  <si>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</si>
  <si>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</si>
  <si>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</si>
  <si>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</si>
  <si>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</si>
  <si>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</si>
  <si>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</si>
  <si>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</si>
  <si>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</si>
  <si>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</si>
  <si>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</si>
  <si>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</si>
  <si>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</si>
  <si>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</si>
  <si>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</si>
  <si>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</si>
  <si>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</si>
  <si>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</si>
  <si>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</si>
  <si>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</si>
  <si>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</si>
  <si>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</si>
  <si>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</si>
  <si>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</si>
  <si>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</si>
  <si>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</si>
  <si>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</si>
  <si>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</si>
  <si>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</si>
  <si>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</si>
  <si>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</si>
  <si>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</si>
  <si>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</si>
  <si>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</si>
  <si>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</si>
  <si>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</si>
  <si>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</si>
  <si>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</si>
  <si>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</si>
  <si>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</si>
  <si>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</si>
  <si>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</si>
  <si>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</si>
  <si>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</si>
  <si>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</si>
  <si>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</si>
  <si>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</si>
  <si>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</si>
  <si>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</si>
  <si>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</si>
  <si>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</si>
  <si>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</si>
  <si>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</si>
  <si>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</si>
  <si>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</si>
  <si>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</si>
  <si>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</si>
  <si>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</si>
  <si>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</si>
  <si>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</si>
  <si>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</si>
  <si>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</si>
  <si>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</si>
  <si>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</si>
  <si>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</si>
  <si>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</si>
  <si>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</si>
  <si>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</si>
  <si>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</si>
  <si>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</si>
  <si>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</si>
  <si>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</si>
  <si>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</si>
  <si>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</si>
  <si>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</si>
  <si>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</si>
  <si>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</si>
  <si>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</si>
  <si>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</si>
  <si>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</si>
  <si>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</si>
  <si>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</si>
  <si>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</si>
  <si>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</si>
  <si>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</si>
  <si>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</si>
  <si>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</si>
  <si>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</si>
  <si>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</si>
  <si>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</si>
  <si>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</si>
  <si>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</si>
  <si>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</si>
  <si>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</si>
  <si>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</si>
  <si>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</si>
  <si>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</si>
  <si>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</si>
  <si>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</si>
  <si>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</si>
  <si>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</si>
  <si>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</si>
  <si>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</si>
  <si>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</si>
  <si>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</si>
  <si>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</si>
  <si>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</si>
  <si>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</si>
  <si>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</si>
  <si>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</si>
  <si>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</si>
  <si>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</si>
  <si>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</si>
  <si>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</si>
  <si>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</si>
  <si>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</si>
  <si>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</si>
  <si>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</si>
  <si>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</si>
  <si>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</si>
  <si>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</si>
  <si>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</si>
  <si>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</si>
  <si>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</si>
  <si>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</si>
  <si>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</si>
  <si>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</si>
  <si>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</si>
  <si>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</si>
  <si>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</si>
  <si>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</si>
  <si>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</si>
  <si>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</si>
  <si>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</si>
  <si>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</si>
  <si>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</si>
  <si>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</si>
  <si>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</si>
  <si>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</si>
  <si>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</si>
  <si>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</si>
  <si>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</si>
  <si>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</si>
  <si>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</si>
  <si>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</si>
  <si>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</si>
  <si>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</si>
  <si>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</si>
  <si>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</si>
  <si>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</si>
  <si>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</si>
  <si>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</si>
  <si>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</si>
  <si>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</si>
  <si>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</si>
  <si>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</si>
  <si>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</si>
  <si>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</si>
  <si>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</si>
  <si>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</si>
  <si>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</si>
  <si>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</si>
  <si>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</si>
  <si>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</si>
  <si>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</si>
  <si>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</si>
  <si>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</si>
  <si>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</si>
  <si>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</si>
  <si>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</si>
  <si>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</si>
  <si>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</si>
  <si>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</si>
  <si>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</si>
  <si>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</si>
  <si>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</si>
  <si>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</si>
  <si>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</si>
  <si>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</si>
  <si>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</si>
  <si>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</si>
  <si>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</si>
  <si>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</si>
  <si>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</si>
  <si>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</si>
  <si>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</si>
  <si>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</si>
  <si>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</si>
  <si>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</si>
  <si>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</si>
  <si>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</si>
  <si>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</si>
  <si>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</si>
  <si>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</si>
  <si>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</si>
  <si>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</si>
  <si>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</si>
  <si>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</si>
  <si>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</si>
  <si>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</si>
  <si>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</si>
  <si>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</si>
  <si>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</si>
  <si>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</si>
  <si>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</si>
  <si>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</si>
  <si>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</si>
  <si>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</si>
  <si>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</si>
  <si>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</si>
  <si>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</si>
  <si>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</si>
  <si>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</si>
  <si>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</si>
  <si>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</si>
  <si>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</si>
  <si>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</si>
  <si>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</si>
  <si>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</si>
  <si>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</si>
  <si>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</si>
  <si>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</si>
  <si>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</si>
  <si>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</si>
  <si>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</si>
  <si>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</si>
  <si>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</si>
  <si>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</si>
  <si>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</si>
  <si>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</si>
  <si>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</si>
  <si>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</si>
  <si>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</si>
  <si>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</si>
  <si>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</si>
  <si>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</si>
  <si>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</si>
  <si>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</si>
  <si>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</si>
  <si>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</si>
  <si>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</si>
  <si>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</si>
  <si>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</si>
  <si>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</si>
  <si>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</si>
  <si>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</si>
  <si>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</si>
  <si>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</si>
  <si>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</si>
  <si>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</si>
  <si>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</si>
  <si>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</si>
  <si>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</si>
  <si>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</si>
  <si>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</si>
  <si>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</si>
  <si>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</si>
  <si>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</si>
  <si>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</si>
  <si>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</si>
  <si>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</si>
  <si>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</si>
  <si>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</si>
  <si>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</si>
  <si>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</si>
  <si>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</si>
  <si>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</si>
  <si>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</si>
  <si>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</si>
  <si>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</si>
  <si>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</si>
  <si>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</si>
  <si>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</si>
  <si>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</si>
  <si>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</si>
  <si>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</si>
  <si>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</si>
  <si>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</si>
  <si>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</si>
  <si>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</si>
  <si>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</si>
  <si>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</si>
  <si>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</si>
  <si>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</si>
  <si>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</si>
  <si>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</si>
  <si>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</si>
  <si>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</si>
  <si>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</si>
  <si>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</si>
  <si>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</si>
  <si>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</si>
  <si>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</si>
  <si>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</si>
  <si>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</si>
  <si>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</si>
  <si>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</si>
  <si>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</si>
  <si>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</si>
  <si>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</si>
  <si>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</si>
  <si>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</si>
  <si>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</si>
  <si>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</si>
  <si>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</si>
  <si>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</si>
  <si>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</si>
  <si>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</si>
  <si>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</si>
  <si>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</si>
  <si>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</si>
  <si>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</si>
  <si>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</si>
  <si>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</si>
  <si>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</si>
  <si>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</si>
  <si>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</si>
  <si>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</si>
  <si>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</si>
  <si>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</si>
  <si>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</si>
  <si>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</si>
  <si>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</si>
  <si>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</si>
  <si>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</si>
  <si>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</si>
  <si>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</si>
  <si>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</si>
  <si>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</si>
  <si>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</si>
  <si>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</si>
  <si>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</si>
  <si>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</si>
  <si>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</si>
  <si>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</si>
  <si>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</si>
  <si>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</si>
  <si>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</si>
  <si>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</si>
  <si>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</si>
  <si>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</si>
  <si>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</si>
  <si>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</si>
  <si>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</si>
  <si>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</si>
  <si>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</si>
  <si>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</si>
  <si>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</si>
  <si>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</si>
  <si>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</si>
  <si>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</si>
  <si>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</si>
  <si>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</si>
  <si>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</si>
  <si>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</si>
  <si>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</si>
  <si>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</si>
  <si>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</si>
  <si>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</si>
  <si>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</si>
  <si>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</si>
  <si>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</si>
  <si>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</si>
  <si>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</si>
  <si>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</si>
  <si>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</si>
  <si>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</si>
  <si>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</si>
  <si>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</si>
  <si>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</si>
  <si>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</si>
  <si>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</si>
  <si>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</si>
  <si>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</si>
  <si>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</si>
  <si>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</si>
  <si>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</si>
  <si>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</si>
  <si>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</si>
  <si>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</si>
  <si>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</si>
  <si>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</si>
  <si>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</si>
  <si>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</si>
  <si>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</si>
  <si>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</si>
  <si>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</si>
  <si>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</si>
  <si>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</si>
  <si>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</si>
  <si>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</si>
  <si>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</si>
  <si>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</si>
  <si>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</si>
  <si>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</si>
  <si>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</si>
  <si>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</si>
  <si>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</si>
  <si>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</si>
  <si>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</si>
  <si>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</si>
  <si>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</si>
  <si>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</si>
  <si>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</si>
  <si>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</si>
  <si>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</si>
  <si>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</si>
  <si>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</si>
  <si>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</si>
  <si>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</si>
  <si>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</si>
  <si>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</si>
  <si>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</si>
  <si>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</si>
  <si>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</si>
  <si>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</si>
  <si>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</si>
  <si>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</si>
  <si>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</si>
  <si>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</si>
  <si>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</si>
  <si>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</si>
  <si>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</si>
  <si>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</si>
  <si>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</si>
  <si>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</si>
  <si>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</si>
  <si>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</si>
  <si>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</si>
  <si>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</si>
  <si>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</si>
  <si>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</si>
  <si>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</si>
  <si>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</si>
  <si>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</si>
  <si>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</si>
  <si>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</si>
  <si>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</si>
  <si>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</si>
  <si>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</si>
  <si>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</si>
  <si>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</si>
  <si>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</si>
  <si>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</si>
  <si>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</si>
  <si>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</si>
  <si>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</si>
  <si>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</si>
  <si>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</si>
  <si>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</si>
  <si>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</si>
  <si>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</si>
  <si>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</si>
  <si>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</si>
  <si>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</si>
  <si>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</si>
  <si>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</si>
  <si>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</si>
  <si>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</si>
  <si>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</si>
  <si>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</si>
  <si>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</si>
  <si>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</si>
  <si>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</si>
  <si>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</si>
  <si>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</si>
  <si>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</si>
  <si>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</si>
  <si>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</si>
  <si>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</si>
  <si>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</si>
  <si>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</si>
  <si>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</si>
  <si>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</si>
  <si>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</si>
  <si>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</si>
  <si>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</si>
  <si>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</si>
  <si>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</si>
  <si>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</si>
  <si>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</si>
  <si>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</si>
  <si>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</si>
  <si>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</si>
  <si>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</si>
  <si>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</si>
  <si>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</si>
  <si>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</si>
  <si>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</si>
  <si>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</si>
  <si>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</si>
  <si>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</si>
  <si>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</si>
  <si>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</si>
  <si>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</si>
  <si>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</si>
  <si>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</si>
  <si>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</si>
  <si>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</si>
  <si>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</si>
  <si>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</si>
  <si>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</si>
  <si>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</si>
  <si>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</si>
  <si>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</si>
  <si>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</si>
  <si>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</si>
  <si>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</si>
  <si>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</si>
  <si>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</si>
  <si>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</si>
  <si>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</si>
  <si>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</si>
  <si>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</si>
  <si>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</si>
  <si>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</si>
  <si>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</si>
  <si>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</si>
  <si>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</si>
  <si>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</si>
  <si>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</si>
  <si>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</si>
  <si>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</si>
  <si>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</si>
  <si>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</si>
  <si>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</si>
  <si>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</si>
  <si>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</si>
  <si>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</si>
  <si>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</si>
  <si>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</si>
  <si>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</si>
  <si>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</si>
  <si>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</si>
  <si>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</si>
  <si>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</si>
  <si>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</si>
  <si>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</si>
  <si>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</si>
  <si>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</si>
  <si>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</si>
  <si>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</si>
  <si>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</si>
  <si>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</si>
  <si>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</si>
  <si>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</si>
  <si>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</si>
  <si>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</si>
  <si>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</si>
  <si>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</si>
  <si>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</si>
  <si>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</si>
  <si>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</si>
  <si>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</si>
  <si>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</si>
  <si>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</si>
  <si>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</si>
  <si>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</si>
  <si>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</si>
  <si>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</si>
  <si>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</si>
  <si>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</si>
  <si>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</si>
  <si>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</si>
  <si>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</si>
  <si>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</si>
  <si>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</si>
  <si>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</si>
  <si>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</si>
  <si>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</si>
  <si>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</si>
  <si>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</si>
  <si>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</si>
  <si>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</si>
  <si>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</si>
  <si>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</si>
  <si>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</si>
  <si>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</si>
  <si>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</si>
  <si>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</si>
  <si>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</si>
  <si>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</si>
  <si>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</si>
  <si>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</si>
  <si>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</si>
  <si>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</si>
  <si>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</si>
  <si>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</si>
  <si>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</si>
  <si>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</si>
  <si>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</si>
  <si>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</si>
  <si>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</si>
  <si>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</si>
  <si>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</si>
  <si>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</si>
  <si>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</si>
  <si>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</si>
  <si>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</si>
  <si>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</si>
  <si>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</si>
  <si>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</si>
  <si>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</si>
  <si>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</si>
  <si>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</si>
  <si>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</si>
  <si>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</si>
  <si>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</si>
  <si>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</si>
  <si>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</si>
  <si>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</si>
  <si>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</si>
  <si>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</si>
  <si>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</si>
  <si>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</si>
  <si>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</si>
  <si>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</si>
  <si>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</si>
  <si>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</si>
  <si>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</si>
  <si>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</si>
  <si>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</si>
  <si>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</si>
  <si>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</si>
  <si>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</si>
  <si>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</si>
  <si>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</si>
  <si>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</si>
  <si>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</si>
  <si>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</si>
  <si>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</si>
  <si>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</si>
  <si>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</si>
  <si>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</si>
  <si>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</si>
  <si>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</si>
  <si>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</si>
  <si>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</si>
  <si>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</si>
  <si>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</si>
  <si>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</si>
  <si>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</si>
  <si>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</si>
  <si>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</si>
  <si>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</si>
  <si>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</si>
  <si>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</si>
  <si>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</si>
  <si>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</si>
  <si>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</si>
  <si>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</si>
  <si>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</si>
  <si>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</si>
  <si>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</si>
  <si>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</si>
  <si>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</si>
  <si>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</si>
  <si>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</si>
  <si>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</si>
  <si>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</si>
  <si>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</si>
  <si>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</si>
  <si>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</si>
  <si>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</si>
  <si>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</si>
  <si>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</si>
  <si>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</si>
  <si>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</si>
  <si>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</si>
  <si>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</si>
  <si>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</si>
  <si>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</si>
  <si>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</si>
  <si>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</si>
  <si>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</si>
  <si>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</si>
  <si>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</si>
  <si>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</si>
  <si>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</si>
  <si>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</si>
  <si>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</si>
  <si>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</si>
  <si>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</si>
  <si>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</si>
  <si>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</si>
  <si>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</si>
  <si>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</si>
  <si>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</si>
  <si>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</si>
  <si>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</si>
  <si>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</si>
  <si>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</si>
  <si>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</si>
  <si>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</si>
  <si>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</si>
  <si>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</si>
  <si>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</si>
  <si>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</si>
  <si>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</si>
  <si>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</si>
  <si>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</si>
  <si>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</si>
  <si>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</si>
  <si>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</si>
  <si>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</si>
  <si>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</si>
  <si>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</si>
  <si>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</si>
  <si>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</si>
  <si>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</si>
  <si>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</si>
  <si>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</si>
  <si>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</si>
  <si>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</si>
  <si>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</si>
  <si>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</si>
  <si>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</si>
  <si>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</si>
  <si>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</si>
  <si>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</si>
  <si>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</si>
  <si>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</si>
  <si>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</si>
  <si>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</si>
  <si>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</si>
  <si>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</si>
  <si>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</si>
  <si>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</si>
  <si>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</si>
  <si>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</si>
  <si>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</si>
  <si>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</si>
  <si>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</si>
  <si>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</si>
  <si>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</si>
  <si>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</si>
  <si>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</si>
  <si>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</si>
  <si>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</si>
  <si>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</si>
  <si>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</si>
  <si>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</si>
  <si>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</si>
  <si>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</si>
  <si>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</si>
  <si>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</si>
  <si>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</si>
  <si>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</si>
  <si>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</si>
  <si>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</si>
  <si>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</si>
  <si>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</si>
  <si>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</si>
  <si>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</si>
  <si>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</si>
  <si>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</si>
  <si>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</si>
  <si>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</si>
  <si>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</si>
  <si>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</si>
  <si>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</si>
  <si>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</si>
  <si>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</si>
  <si>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</si>
  <si>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</si>
  <si>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</si>
  <si>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</si>
  <si>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</si>
  <si>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</si>
  <si>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</si>
  <si>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</si>
  <si>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</si>
  <si>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</si>
  <si>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</si>
  <si>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</si>
  <si>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</si>
  <si>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</si>
  <si>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</si>
  <si>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</si>
  <si>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</si>
  <si>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</si>
  <si>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</si>
  <si>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</si>
  <si>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</si>
  <si>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</si>
  <si>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</si>
  <si>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</si>
  <si>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</si>
  <si>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</si>
  <si>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</si>
  <si>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</si>
  <si>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</si>
  <si>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</si>
  <si>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</si>
  <si>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</si>
  <si>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</si>
  <si>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</si>
  <si>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</si>
  <si>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</si>
  <si>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</si>
  <si>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</si>
  <si>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</si>
  <si>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</si>
  <si>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</si>
  <si>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</si>
  <si>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</si>
  <si>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</si>
  <si>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</si>
  <si>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</si>
  <si>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</si>
  <si>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</si>
  <si>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</si>
  <si>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</si>
  <si>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</si>
  <si>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</si>
  <si>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</si>
  <si>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</si>
  <si>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</si>
  <si>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</si>
  <si>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</si>
  <si>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</si>
  <si>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</si>
  <si>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</si>
  <si>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</si>
  <si>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</si>
  <si>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</si>
  <si>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</si>
  <si>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</si>
  <si>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</si>
  <si>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</si>
  <si>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</si>
  <si>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</si>
  <si>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</si>
  <si>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</si>
  <si>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</si>
  <si>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</si>
  <si>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</si>
  <si>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</si>
  <si>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</si>
  <si>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</si>
  <si>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</si>
  <si>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</si>
  <si>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</si>
  <si>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</si>
  <si>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</si>
  <si>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</si>
  <si>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</si>
  <si>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</si>
  <si>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</si>
  <si>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</si>
  <si>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</si>
  <si>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</si>
  <si>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</si>
  <si>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</si>
  <si>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</si>
  <si>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</si>
  <si>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</si>
  <si>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</si>
  <si>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</si>
  <si>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</si>
  <si>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</si>
  <si>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</si>
  <si>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</si>
  <si>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</si>
  <si>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</si>
  <si>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</si>
  <si>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</si>
  <si>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</si>
  <si>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</si>
  <si>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</si>
  <si>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</si>
  <si>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</si>
  <si>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</si>
  <si>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</si>
  <si>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</si>
  <si>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</si>
  <si>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</si>
  <si>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</si>
  <si>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</si>
  <si>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</si>
  <si>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</si>
  <si>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</si>
  <si>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</si>
  <si>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</si>
  <si>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</si>
  <si>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</si>
  <si>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</si>
  <si>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</si>
  <si>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</si>
  <si>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</si>
  <si>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</si>
  <si>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</si>
  <si>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</si>
  <si>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</si>
  <si>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</si>
  <si>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</si>
  <si>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</si>
  <si>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</si>
  <si>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</si>
  <si>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</si>
  <si>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</si>
  <si>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</si>
  <si>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</si>
  <si>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</si>
  <si>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</si>
  <si>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</si>
  <si>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</si>
  <si>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</si>
  <si>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</si>
  <si>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</si>
  <si>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</si>
  <si>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</si>
  <si>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</si>
  <si>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</si>
  <si>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</si>
  <si>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</si>
  <si>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</si>
  <si>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</si>
  <si>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</si>
  <si>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</si>
  <si>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</si>
  <si>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</si>
  <si>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</si>
  <si>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</si>
  <si>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</si>
  <si>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</si>
  <si>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</si>
  <si>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</si>
  <si>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</si>
  <si>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</si>
  <si>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</si>
  <si>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</si>
  <si>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</si>
  <si>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</si>
  <si>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</si>
  <si>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</si>
  <si>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</si>
  <si>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</si>
  <si>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</si>
  <si>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</si>
  <si>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</si>
  <si>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</si>
  <si>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</si>
  <si>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</si>
  <si>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</si>
  <si>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</si>
  <si>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</si>
  <si>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</si>
  <si>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</si>
  <si>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</si>
  <si>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</si>
  <si>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</si>
  <si>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</si>
  <si>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</si>
  <si>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</si>
  <si>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</si>
  <si>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</si>
  <si>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</si>
  <si>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</si>
  <si>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</si>
  <si>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</si>
  <si>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</si>
  <si>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</si>
  <si>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</si>
  <si>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</si>
  <si>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</si>
  <si>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</si>
  <si>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</si>
  <si>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</si>
  <si>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</si>
  <si>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</si>
  <si>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</si>
  <si>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</si>
  <si>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</si>
  <si>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</si>
  <si>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</si>
  <si>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</si>
  <si>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</si>
  <si>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</si>
  <si>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</si>
  <si>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</si>
  <si>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</si>
  <si>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</si>
  <si>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</si>
  <si>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</si>
  <si>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</si>
  <si>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</si>
  <si>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</si>
  <si>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</si>
  <si>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</si>
  <si>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</si>
  <si>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</si>
  <si>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</si>
  <si>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</si>
  <si>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</si>
  <si>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</si>
  <si>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</si>
  <si>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</si>
  <si>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</si>
  <si>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</si>
  <si>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</si>
  <si>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</si>
  <si>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</si>
  <si>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</si>
  <si>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</si>
  <si>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</si>
  <si>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</si>
  <si>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</si>
  <si>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</si>
  <si>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</si>
  <si>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</si>
  <si>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</si>
  <si>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</si>
  <si>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</si>
  <si>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</si>
  <si>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</si>
  <si>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</si>
  <si>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</si>
  <si>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</si>
  <si>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</si>
  <si>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</si>
  <si>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</si>
  <si>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</si>
  <si>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</si>
  <si>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</si>
  <si>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</si>
  <si>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</si>
  <si>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</si>
  <si>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</si>
  <si>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</si>
  <si>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</si>
  <si>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</si>
  <si>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</si>
  <si>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</si>
  <si>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</si>
  <si>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</si>
  <si>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</si>
  <si>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</si>
  <si>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</si>
  <si>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</si>
  <si>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</si>
  <si>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</si>
  <si>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</si>
  <si>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</si>
  <si>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</si>
  <si>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</si>
  <si>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</si>
  <si>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</si>
  <si>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</si>
  <si>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</si>
  <si>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</si>
  <si>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</si>
  <si>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</si>
  <si>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</si>
  <si>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</si>
  <si>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</si>
  <si>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</si>
  <si>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</si>
  <si>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</si>
  <si>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</si>
  <si>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</si>
  <si>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</si>
  <si>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</si>
  <si>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</si>
  <si>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</si>
  <si>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</si>
  <si>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</si>
  <si>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</si>
  <si>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</si>
  <si>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</si>
  <si>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</si>
  <si>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</si>
  <si>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</si>
  <si>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</si>
  <si>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</si>
  <si>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</si>
  <si>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</si>
  <si>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</si>
  <si>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</si>
  <si>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</si>
  <si>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</si>
  <si>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</si>
  <si>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</si>
  <si>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</si>
  <si>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</si>
  <si>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</si>
  <si>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</si>
  <si>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</si>
  <si>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</si>
  <si>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</si>
  <si>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</si>
  <si>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</si>
  <si>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</si>
  <si>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</si>
  <si>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</si>
  <si>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</si>
  <si>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</si>
  <si>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</si>
  <si>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</si>
  <si>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</si>
  <si>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</si>
  <si>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</si>
  <si>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</si>
  <si>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</si>
  <si>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</si>
  <si>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</si>
  <si>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</si>
  <si>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</si>
  <si>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</si>
  <si>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</si>
  <si>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</si>
  <si>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</si>
  <si>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</si>
  <si>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</si>
  <si>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</si>
  <si>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</si>
  <si>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</si>
  <si>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</si>
  <si>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</si>
  <si>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</si>
  <si>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</si>
  <si>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</si>
  <si>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</si>
  <si>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</si>
  <si>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</si>
  <si>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</si>
  <si>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</si>
  <si>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</si>
  <si>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</si>
  <si>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</si>
  <si>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</si>
  <si>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</si>
  <si>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</si>
  <si>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</si>
  <si>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</si>
  <si>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</si>
  <si>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</si>
  <si>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</si>
  <si>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</si>
  <si>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</si>
  <si>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</si>
  <si>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</si>
  <si>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</si>
  <si>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</si>
  <si>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</si>
  <si>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</si>
  <si>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</si>
  <si>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</si>
  <si>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</si>
  <si>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</si>
  <si>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</si>
  <si>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</si>
  <si>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</si>
  <si>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</si>
  <si>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</si>
  <si>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</si>
  <si>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</si>
  <si>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</si>
  <si>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</si>
  <si>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</si>
  <si>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</si>
  <si>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</si>
  <si>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</si>
  <si>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</si>
  <si>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</si>
  <si>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</si>
  <si>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</si>
  <si>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</si>
  <si>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</si>
  <si>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</si>
  <si>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</si>
  <si>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</si>
  <si>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</si>
  <si>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</si>
  <si>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</si>
  <si>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</si>
  <si>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</si>
  <si>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</si>
  <si>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</si>
  <si>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</si>
  <si>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</si>
  <si>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</si>
  <si>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</si>
  <si>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</si>
  <si>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</si>
  <si>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</si>
  <si>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</si>
  <si>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</si>
  <si>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</si>
  <si>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</si>
  <si>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</si>
  <si>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</si>
  <si>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</si>
  <si>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</si>
  <si>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</si>
  <si>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</si>
  <si>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</si>
  <si>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</si>
  <si>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</si>
  <si>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</si>
  <si>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</si>
  <si>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</si>
  <si>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</si>
  <si>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</si>
  <si>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</si>
  <si>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</si>
  <si>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</si>
  <si>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</si>
  <si>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</si>
  <si>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</si>
  <si>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</si>
  <si>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</si>
  <si>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</si>
  <si>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</si>
  <si>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</si>
  <si>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</si>
  <si>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</si>
  <si>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</si>
  <si>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</si>
  <si>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</si>
  <si>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</si>
  <si>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</si>
  <si>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</si>
  <si>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</si>
  <si>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</si>
  <si>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</si>
  <si>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</si>
  <si>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</si>
  <si>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</si>
  <si>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</si>
  <si>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</si>
  <si>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</si>
  <si>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</si>
  <si>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</si>
  <si>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</si>
  <si>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</si>
  <si>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</si>
  <si>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</si>
  <si>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</si>
  <si>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</si>
  <si>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</si>
  <si>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</si>
  <si>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</si>
  <si>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</si>
  <si>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</si>
  <si>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</si>
  <si>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</si>
  <si>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</si>
  <si>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</si>
  <si>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</si>
  <si>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</si>
  <si>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</si>
  <si>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</si>
  <si>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</si>
  <si>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</si>
  <si>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</si>
  <si>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</si>
  <si>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</si>
  <si>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</si>
  <si>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</si>
  <si>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</si>
  <si>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</si>
  <si>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</si>
  <si>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</si>
  <si>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</si>
  <si>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</si>
  <si>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</si>
  <si>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</si>
  <si>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</si>
  <si>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</si>
  <si>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</si>
  <si>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</si>
  <si>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</si>
  <si>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</si>
  <si>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</si>
  <si>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</si>
  <si>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</si>
  <si>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</si>
  <si>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</si>
  <si>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</si>
  <si>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</si>
  <si>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</si>
  <si>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</si>
  <si>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</si>
  <si>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</si>
  <si>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</si>
  <si>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</si>
  <si>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</si>
  <si>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</si>
  <si>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</si>
  <si>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</si>
  <si>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</si>
  <si>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</si>
  <si>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</si>
  <si>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</si>
  <si>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</si>
  <si>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</si>
  <si>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</si>
  <si>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</si>
  <si>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</si>
  <si>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</si>
  <si>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</si>
  <si>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</si>
  <si>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</si>
  <si>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</si>
  <si>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</si>
  <si>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</si>
  <si>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</si>
  <si>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</si>
  <si>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</si>
  <si>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</si>
  <si>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</si>
  <si>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</si>
  <si>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</si>
  <si>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</si>
  <si>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</si>
  <si>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</si>
  <si>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</si>
  <si>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</si>
  <si>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</si>
  <si>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</si>
  <si>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</si>
  <si>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</si>
  <si>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</si>
  <si>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</si>
  <si>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</si>
  <si>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</si>
  <si>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</si>
  <si>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</si>
  <si>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</si>
  <si>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</si>
  <si>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</si>
  <si>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</si>
  <si>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</si>
  <si>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</si>
  <si>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</si>
  <si>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</si>
  <si>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</si>
  <si>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</si>
  <si>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</si>
  <si>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</si>
  <si>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</si>
  <si>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</si>
  <si>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</si>
  <si>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</si>
  <si>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</si>
  <si>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</si>
  <si>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</si>
  <si>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</si>
  <si>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</si>
  <si>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</si>
  <si>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</si>
  <si>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</si>
  <si>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</si>
  <si>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</si>
  <si>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</si>
  <si>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</si>
  <si>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</si>
  <si>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</si>
  <si>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</si>
  <si>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</si>
  <si>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</si>
  <si>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</si>
  <si>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</si>
  <si>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</si>
  <si>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</si>
  <si>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</si>
  <si>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</si>
  <si>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</si>
  <si>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</si>
  <si>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</si>
  <si>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</si>
  <si>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</si>
  <si>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</si>
  <si>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</si>
  <si>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</si>
  <si>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</si>
  <si>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</si>
  <si>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</si>
  <si>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</si>
  <si>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</si>
  <si>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</si>
  <si>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</si>
  <si>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</si>
  <si>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</si>
  <si>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</si>
  <si>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</si>
  <si>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</si>
  <si>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</si>
  <si>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</si>
  <si>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</si>
  <si>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</si>
  <si>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</si>
  <si>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</si>
  <si>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</si>
  <si>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</si>
  <si>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</si>
  <si>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</si>
  <si>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</si>
  <si>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</si>
  <si>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</si>
  <si>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</si>
  <si>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</si>
  <si>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</si>
  <si>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</si>
  <si>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</si>
  <si>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</si>
  <si>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</si>
  <si>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</si>
  <si>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</si>
  <si>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</si>
  <si>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</si>
  <si>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</si>
  <si>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</si>
  <si>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</si>
  <si>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</si>
  <si>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</si>
  <si>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</si>
  <si>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</si>
  <si>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</si>
  <si>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</si>
  <si>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</si>
  <si>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</si>
  <si>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</si>
  <si>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</si>
  <si>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</si>
  <si>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</si>
  <si>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</si>
  <si>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</si>
  <si>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</si>
  <si>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</si>
  <si>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</si>
  <si>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</si>
  <si>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</si>
  <si>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</si>
  <si>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</si>
  <si>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</si>
  <si>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</si>
  <si>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</si>
  <si>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</si>
  <si>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</si>
  <si>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</si>
  <si>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</si>
  <si>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</si>
  <si>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</si>
  <si>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</si>
  <si>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</si>
  <si>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</si>
  <si>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</si>
  <si>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</si>
  <si>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</si>
  <si>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</si>
  <si>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</si>
  <si>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</si>
  <si>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</si>
  <si>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</si>
  <si>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</si>
  <si>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</si>
  <si>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</si>
  <si>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</si>
  <si>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</si>
  <si>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</si>
  <si>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</si>
  <si>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</si>
  <si>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</si>
  <si>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</si>
  <si>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</si>
  <si>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</si>
  <si>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</si>
  <si>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</si>
  <si>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</si>
  <si>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</si>
  <si>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</si>
  <si>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</si>
  <si>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</si>
  <si>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</si>
  <si>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</si>
  <si>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</si>
  <si>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</si>
  <si>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</si>
  <si>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</si>
  <si>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</si>
  <si>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</si>
  <si>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</si>
  <si>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</si>
  <si>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</si>
  <si>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</si>
  <si>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</si>
  <si>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</si>
  <si>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</si>
  <si>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</si>
  <si>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</si>
  <si>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</si>
  <si>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</si>
  <si>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</si>
  <si>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</si>
  <si>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</si>
  <si>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</si>
  <si>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</si>
  <si>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</si>
  <si>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</si>
  <si>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</si>
  <si>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</si>
  <si>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</si>
  <si>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</si>
  <si>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</si>
  <si>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</si>
  <si>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</si>
  <si>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</si>
  <si>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</si>
  <si>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</si>
  <si>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</si>
  <si>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</si>
  <si>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</si>
  <si>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</si>
  <si>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</si>
  <si>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</si>
  <si>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</si>
  <si>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</si>
  <si>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</si>
  <si>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</si>
  <si>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</si>
  <si>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</si>
  <si>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</si>
  <si>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</si>
  <si>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</si>
  <si>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</si>
  <si>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</si>
  <si>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</si>
  <si>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</si>
  <si>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</si>
  <si>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</si>
  <si>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</si>
  <si>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</si>
  <si>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</si>
  <si>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</si>
  <si>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</si>
  <si>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</si>
  <si>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</si>
  <si>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</si>
  <si>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</si>
  <si>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</si>
  <si>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</si>
  <si>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</si>
  <si>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</si>
  <si>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</si>
  <si>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</si>
  <si>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</si>
  <si>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</si>
  <si>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</si>
  <si>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</si>
  <si>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</si>
  <si>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</si>
  <si>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</si>
  <si>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</si>
  <si>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</si>
  <si>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</si>
  <si>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</si>
  <si>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</si>
  <si>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</si>
  <si>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</si>
  <si>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</si>
  <si>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</si>
  <si>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</si>
  <si>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</si>
  <si>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</si>
  <si>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</si>
  <si>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</si>
  <si>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</si>
  <si>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</si>
  <si>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</si>
  <si>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</si>
  <si>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</si>
  <si>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</si>
  <si>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</si>
  <si>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</si>
  <si>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</si>
  <si>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</si>
  <si>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</si>
  <si>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</si>
  <si>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</si>
  <si>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</si>
  <si>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</si>
  <si>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</si>
  <si>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</si>
  <si>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</si>
  <si>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</si>
  <si>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</si>
  <si>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</si>
  <si>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</si>
  <si>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</si>
  <si>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</si>
  <si>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</si>
  <si>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</si>
  <si>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</si>
  <si>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</si>
  <si>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</si>
  <si>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</si>
  <si>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</si>
  <si>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</si>
  <si>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</si>
  <si>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</si>
  <si>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</si>
  <si>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</si>
  <si>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</si>
  <si>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</si>
  <si>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</si>
  <si>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</si>
  <si>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</si>
  <si>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</si>
  <si>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</si>
  <si>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</si>
  <si>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</si>
  <si>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</si>
  <si>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</si>
  <si>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</si>
  <si>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</si>
  <si>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</si>
  <si>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</si>
  <si>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</si>
  <si>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</si>
  <si>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</si>
  <si>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</si>
  <si>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</si>
  <si>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</si>
  <si>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</si>
  <si>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</si>
  <si>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</si>
  <si>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</si>
  <si>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</si>
  <si>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</si>
  <si>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</si>
  <si>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</si>
  <si>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</si>
  <si>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</si>
  <si>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</si>
  <si>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</si>
  <si>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</si>
  <si>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</si>
  <si>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</si>
  <si>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</si>
  <si>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</si>
  <si>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</si>
  <si>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</si>
  <si>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</si>
  <si>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</si>
  <si>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</si>
  <si>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</si>
  <si>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</si>
  <si>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</si>
  <si>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</si>
  <si>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</si>
  <si>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</si>
  <si>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</si>
  <si>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</si>
  <si>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</si>
  <si>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</si>
  <si>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</si>
  <si>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</si>
  <si>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</si>
  <si>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</si>
  <si>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</si>
  <si>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</si>
  <si>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</si>
  <si>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</si>
  <si>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</si>
  <si>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</si>
  <si>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</si>
  <si>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</si>
  <si>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</si>
  <si>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</si>
  <si>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</si>
  <si>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</si>
  <si>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</si>
  <si>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</si>
  <si>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</si>
  <si>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</si>
  <si>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</si>
  <si>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</si>
  <si>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</si>
  <si>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</si>
  <si>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</si>
  <si>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</si>
  <si>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</si>
  <si>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</si>
  <si>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</si>
  <si>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</si>
  <si>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</si>
  <si>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</si>
  <si>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</si>
  <si>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</si>
  <si>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</si>
  <si>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</si>
  <si>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</si>
  <si>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</si>
  <si>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</si>
  <si>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</si>
  <si>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</si>
  <si>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</si>
  <si>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</si>
  <si>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</si>
  <si>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</si>
  <si>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</si>
  <si>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</si>
  <si>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</si>
  <si>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</si>
  <si>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</si>
  <si>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</si>
  <si>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</si>
  <si>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</si>
  <si>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</si>
  <si>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</si>
  <si>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</si>
  <si>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</si>
  <si>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</si>
  <si>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</si>
  <si>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</si>
  <si>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</si>
  <si>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</si>
  <si>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</si>
  <si>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</si>
  <si>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</si>
  <si>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</si>
  <si>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</si>
  <si>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</si>
  <si>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</si>
  <si>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</si>
  <si>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</si>
  <si>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</si>
  <si>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</si>
  <si>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</si>
  <si>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</si>
  <si>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</si>
  <si>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</si>
  <si>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</si>
  <si>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</si>
  <si>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</si>
  <si>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</si>
  <si>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</si>
  <si>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</si>
  <si>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</si>
  <si>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</si>
  <si>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</si>
  <si>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</si>
  <si>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</si>
  <si>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</si>
  <si>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</si>
  <si>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</si>
  <si>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</si>
  <si>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</si>
  <si>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</si>
  <si>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</si>
  <si>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</si>
  <si>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</si>
  <si>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</si>
  <si>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</si>
  <si>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</si>
  <si>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</si>
  <si>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</si>
  <si>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</si>
  <si>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</si>
  <si>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</si>
  <si>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</si>
  <si>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</si>
  <si>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</si>
  <si>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</si>
  <si>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</si>
  <si>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</si>
  <si>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</si>
  <si>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</si>
  <si>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</si>
  <si>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</si>
  <si>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</si>
  <si>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</si>
  <si>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</si>
  <si>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</si>
  <si>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</si>
  <si>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</si>
  <si>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</si>
  <si>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</si>
  <si>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</si>
  <si>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</si>
  <si>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</si>
  <si>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</si>
  <si>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</si>
  <si>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</si>
  <si>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</si>
  <si>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</si>
  <si>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</si>
  <si>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</si>
  <si>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</si>
  <si>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</si>
  <si>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</si>
  <si>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</si>
  <si>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</si>
  <si>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</si>
  <si>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</si>
  <si>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</si>
  <si>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</si>
  <si>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</si>
  <si>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</si>
  <si>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</si>
  <si>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</si>
  <si>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</si>
  <si>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</si>
  <si>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</si>
  <si>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</si>
  <si>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</si>
  <si>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</si>
  <si>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</si>
  <si>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</si>
  <si>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</si>
  <si>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</si>
  <si>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</si>
  <si>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</si>
  <si>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</si>
  <si>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</si>
  <si>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</si>
  <si>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</si>
  <si>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</si>
  <si>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</si>
  <si>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</si>
  <si>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</si>
  <si>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</si>
  <si>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</si>
  <si>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</si>
  <si>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</si>
  <si>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</si>
  <si>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</si>
  <si>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</si>
  <si>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</si>
  <si>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</si>
  <si>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</si>
  <si>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</si>
  <si>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</si>
  <si>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</si>
  <si>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</si>
  <si>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</si>
  <si>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</si>
  <si>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</si>
  <si>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</si>
  <si>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</si>
  <si>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</si>
  <si>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</si>
  <si>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</si>
  <si>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</si>
  <si>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</si>
  <si>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</si>
  <si>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</si>
  <si>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</si>
  <si>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</si>
  <si>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</si>
  <si>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</si>
  <si>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</si>
  <si>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</si>
  <si>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</si>
  <si>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</si>
  <si>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</si>
  <si>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</si>
  <si>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</si>
  <si>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</si>
  <si>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</si>
  <si>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</si>
  <si>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</si>
  <si>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</si>
  <si>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</si>
  <si>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</si>
  <si>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</si>
  <si>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</si>
  <si>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</si>
  <si>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</si>
  <si>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</si>
  <si>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</si>
  <si>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</si>
  <si>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</si>
  <si>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</si>
  <si>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</si>
  <si>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</si>
  <si>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</si>
  <si>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</si>
  <si>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</si>
  <si>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</si>
  <si>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</si>
  <si>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</si>
  <si>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</si>
  <si>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</si>
  <si>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</si>
  <si>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</si>
  <si>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</si>
  <si>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</si>
  <si>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</si>
  <si>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</si>
  <si>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</si>
  <si>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</si>
  <si>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</si>
  <si>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</si>
  <si>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</si>
  <si>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</si>
  <si>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</si>
  <si>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</si>
  <si>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</si>
  <si>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</si>
  <si>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</si>
  <si>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</si>
  <si>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</si>
  <si>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</si>
  <si>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</si>
  <si>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</si>
  <si>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</si>
  <si>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</si>
  <si>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</si>
  <si>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</si>
  <si>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</si>
  <si>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</si>
  <si>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</si>
  <si>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</si>
  <si>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</si>
  <si>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</si>
  <si>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</si>
  <si>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</si>
  <si>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</si>
  <si>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</si>
  <si>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</si>
  <si>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</si>
  <si>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</si>
  <si>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</si>
  <si>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</si>
  <si>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</si>
  <si>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</si>
  <si>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</si>
  <si>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</si>
  <si>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</si>
  <si>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</si>
  <si>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</si>
  <si>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</si>
  <si>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</si>
  <si>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</si>
  <si>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</si>
  <si>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</si>
  <si>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</si>
  <si>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</si>
  <si>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</si>
  <si>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</si>
  <si>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</si>
  <si>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</si>
  <si>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</si>
  <si>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</si>
  <si>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</si>
  <si>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</si>
  <si>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</si>
  <si>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</si>
  <si>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</si>
  <si>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</si>
  <si>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</si>
  <si>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</si>
  <si>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</si>
  <si>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</si>
  <si>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</si>
  <si>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</si>
  <si>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</si>
  <si>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</si>
  <si>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</si>
  <si>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</si>
  <si>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</si>
  <si>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</si>
  <si>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</si>
  <si>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</si>
  <si>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</si>
  <si>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</si>
  <si>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</si>
  <si>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</si>
  <si>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</si>
  <si>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</si>
  <si>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</si>
  <si>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</si>
  <si>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</si>
  <si>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</si>
  <si>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</si>
  <si>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</si>
  <si>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</si>
  <si>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</si>
  <si>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</si>
  <si>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</si>
  <si>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</si>
  <si>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</si>
  <si>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</si>
  <si>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</si>
  <si>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</si>
  <si>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</si>
  <si>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</si>
  <si>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</si>
  <si>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</si>
  <si>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</si>
  <si>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</si>
  <si>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</si>
  <si>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</si>
  <si>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</si>
  <si>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</si>
  <si>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</si>
  <si>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</si>
  <si>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</si>
  <si>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</si>
  <si>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</si>
  <si>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</si>
  <si>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</si>
  <si>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</si>
  <si>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</si>
  <si>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</si>
  <si>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</si>
  <si>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</si>
  <si>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</si>
  <si>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</si>
  <si>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</si>
  <si>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</si>
  <si>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</si>
  <si>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</si>
  <si>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</si>
  <si>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</si>
  <si>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</si>
  <si>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</si>
  <si>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</si>
  <si>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</si>
  <si>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</si>
  <si>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</si>
  <si>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</si>
  <si>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</si>
  <si>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</si>
  <si>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</si>
  <si>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</si>
  <si>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</si>
  <si>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</si>
  <si>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</si>
  <si>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</si>
  <si>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</si>
  <si>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</si>
  <si>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</si>
  <si>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</si>
  <si>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</si>
  <si>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</si>
  <si>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</si>
  <si>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</si>
  <si>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</si>
  <si>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</si>
  <si>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</si>
  <si>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</si>
  <si>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</si>
  <si>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</si>
  <si>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</si>
  <si>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</si>
  <si>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</si>
  <si>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</si>
  <si>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</si>
  <si>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</si>
  <si>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</si>
  <si>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</si>
  <si>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</si>
  <si>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</si>
  <si>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</si>
  <si>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</si>
  <si>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</si>
  <si>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</si>
  <si>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</si>
  <si>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</si>
  <si>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</si>
  <si>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</si>
  <si>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</si>
  <si>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</si>
  <si>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</si>
  <si>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</si>
  <si>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</si>
  <si>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</si>
  <si>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</si>
  <si>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</si>
  <si>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</si>
  <si>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</si>
  <si>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</si>
  <si>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</si>
  <si>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</si>
  <si>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</si>
  <si>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</si>
  <si>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</si>
  <si>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</si>
  <si>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</si>
  <si>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</si>
  <si>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</si>
  <si>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</si>
  <si>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</si>
  <si>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</si>
  <si>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</si>
  <si>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</si>
  <si>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</si>
  <si>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</si>
  <si>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</si>
  <si>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</si>
  <si>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</si>
  <si>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</si>
  <si>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</si>
  <si>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</si>
  <si>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</si>
  <si>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</si>
  <si>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</si>
  <si>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</si>
  <si>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</si>
  <si>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</si>
  <si>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</si>
  <si>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</si>
  <si>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</si>
  <si>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</si>
  <si>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</si>
  <si>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</si>
  <si>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</si>
  <si>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</si>
  <si>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</si>
  <si>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</si>
  <si>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</si>
  <si>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</si>
  <si>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</si>
  <si>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</si>
  <si>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</si>
  <si>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</si>
  <si>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</si>
  <si>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</si>
  <si>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</si>
  <si>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</si>
  <si>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</si>
  <si>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</si>
  <si>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</si>
  <si>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</si>
  <si>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</si>
  <si>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</si>
  <si>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</si>
  <si>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</si>
  <si>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</si>
  <si>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</si>
  <si>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</si>
  <si>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</si>
  <si>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</si>
  <si>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</si>
  <si>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</si>
  <si>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</si>
  <si>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</si>
  <si>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</si>
  <si>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</si>
  <si>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</si>
  <si>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</si>
  <si>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</si>
  <si>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</si>
  <si>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</si>
  <si>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</si>
  <si>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</si>
  <si>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</si>
  <si>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</si>
  <si>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</si>
  <si>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</si>
  <si>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</si>
  <si>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</si>
  <si>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</si>
  <si>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</si>
  <si>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</si>
  <si>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</si>
  <si>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</si>
  <si>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</si>
  <si>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</si>
  <si>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</si>
  <si>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</si>
  <si>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</si>
  <si>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</si>
  <si>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</si>
  <si>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</si>
  <si>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</si>
  <si>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</si>
  <si>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</si>
  <si>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</si>
  <si>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</si>
  <si>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</si>
  <si>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</si>
  <si>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</si>
  <si>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</si>
  <si>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</si>
  <si>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</si>
  <si>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</si>
  <si>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</si>
  <si>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</si>
  <si>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</si>
  <si>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</si>
  <si>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</si>
  <si>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</si>
  <si>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</si>
  <si>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</si>
  <si>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</si>
  <si>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</si>
  <si>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</si>
  <si>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</si>
  <si>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</si>
  <si>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</si>
  <si>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</si>
  <si>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</si>
  <si>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</si>
  <si>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</si>
  <si>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</si>
  <si>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</si>
  <si>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</si>
  <si>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</si>
  <si>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</si>
  <si>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</si>
  <si>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</si>
  <si>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</si>
  <si>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</si>
  <si>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</si>
  <si>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</si>
  <si>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</si>
  <si>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</si>
  <si>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</si>
  <si>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</si>
  <si>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</si>
  <si>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</si>
  <si>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</si>
  <si>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</si>
  <si>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</si>
  <si>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</si>
  <si>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</si>
  <si>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</si>
  <si>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</si>
  <si>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</si>
  <si>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</si>
  <si>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</si>
  <si>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</si>
  <si>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</si>
  <si>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</si>
  <si>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</si>
  <si>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</si>
  <si>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</si>
  <si>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</si>
  <si>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</si>
  <si>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</si>
  <si>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</si>
  <si>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</si>
  <si>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</si>
  <si>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</si>
  <si>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</si>
  <si>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</si>
  <si>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</si>
  <si>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</si>
  <si>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</si>
  <si>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</si>
  <si>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</si>
  <si>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</si>
  <si>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</si>
  <si>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</si>
  <si>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</si>
  <si>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</si>
  <si>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</si>
  <si>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</si>
  <si>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</si>
  <si>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</si>
  <si>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</si>
  <si>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</si>
  <si>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</si>
  <si>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</si>
  <si>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</si>
  <si>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</si>
  <si>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</si>
  <si>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</si>
  <si>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</si>
  <si>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</si>
  <si>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</si>
  <si>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</si>
  <si>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</si>
  <si>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</si>
  <si>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</si>
  <si>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</si>
  <si>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</si>
  <si>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</si>
  <si>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</si>
  <si>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</si>
  <si>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</si>
  <si>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</si>
  <si>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</si>
  <si>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</si>
  <si>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</si>
  <si>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</si>
  <si>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</si>
  <si>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</si>
  <si>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</si>
  <si>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</si>
  <si>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</si>
  <si>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</si>
  <si>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</si>
  <si>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</si>
  <si>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</si>
  <si>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</si>
  <si>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</si>
  <si>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</si>
  <si>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</si>
  <si>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</si>
  <si>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</si>
  <si>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</si>
  <si>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</si>
  <si>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</si>
  <si>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</si>
  <si>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</si>
  <si>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</si>
  <si>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</si>
  <si>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</si>
  <si>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</si>
  <si>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</si>
  <si>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</si>
  <si>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</si>
  <si>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</si>
  <si>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</si>
  <si>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</si>
  <si>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</si>
  <si>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</si>
  <si>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</si>
  <si>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</si>
  <si>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</si>
  <si>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</si>
  <si>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</si>
  <si>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</si>
  <si>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</si>
  <si>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</si>
  <si>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</si>
  <si>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</si>
  <si>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</si>
  <si>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</si>
  <si>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</si>
  <si>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</si>
  <si>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</si>
  <si>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</si>
  <si>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</si>
  <si>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</si>
  <si>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</si>
  <si>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</si>
  <si>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</si>
  <si>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</si>
  <si>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</si>
  <si>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</si>
  <si>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</si>
  <si>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</si>
  <si>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</si>
  <si>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</si>
  <si>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</si>
  <si>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</si>
  <si>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</si>
  <si>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</si>
  <si>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</si>
  <si>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</si>
  <si>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</si>
  <si>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</si>
  <si>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</si>
  <si>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</si>
  <si>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</si>
  <si>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</si>
  <si>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</si>
  <si>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</si>
  <si>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</si>
  <si>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</si>
  <si>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</si>
  <si>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</si>
  <si>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</si>
  <si>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</si>
  <si>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</si>
  <si>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</si>
  <si>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</si>
  <si>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</si>
  <si>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</si>
  <si>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</si>
  <si>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</si>
  <si>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</si>
  <si>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</si>
  <si>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</si>
  <si>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</si>
  <si>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</si>
  <si>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</si>
  <si>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</si>
  <si>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</si>
  <si>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</si>
  <si>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</si>
  <si>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</si>
  <si>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</si>
  <si>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</si>
  <si>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</si>
  <si>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</si>
  <si>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</si>
  <si>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</si>
  <si>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</si>
  <si>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</si>
  <si>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</si>
  <si>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</si>
  <si>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</si>
  <si>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</si>
  <si>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</si>
  <si>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</si>
  <si>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</si>
  <si>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</si>
  <si>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</si>
  <si>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</si>
  <si>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</si>
  <si>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</si>
  <si>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</si>
  <si>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</si>
  <si>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</si>
  <si>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</si>
  <si>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</si>
  <si>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</si>
  <si>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</si>
  <si>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</si>
  <si>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</si>
  <si>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</si>
  <si>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</si>
  <si>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</si>
  <si>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</si>
  <si>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</si>
  <si>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</si>
  <si>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</si>
  <si>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</si>
  <si>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</si>
  <si>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</si>
  <si>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</si>
  <si>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</si>
  <si>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</si>
  <si>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</si>
  <si>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</si>
  <si>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</si>
  <si>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</si>
  <si>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</si>
  <si>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</si>
  <si>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</si>
  <si>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</si>
  <si>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</si>
  <si>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</si>
  <si>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</si>
  <si>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</si>
  <si>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</si>
  <si>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</si>
  <si>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</si>
  <si>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</si>
  <si>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</si>
  <si>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</si>
  <si>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</si>
  <si>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</si>
  <si>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</si>
  <si>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</si>
  <si>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</si>
  <si>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</si>
  <si>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</si>
  <si>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</si>
  <si>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</si>
  <si>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</si>
  <si>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</si>
  <si>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</si>
  <si>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</si>
  <si>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</si>
  <si>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</si>
  <si>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</si>
  <si>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</si>
  <si>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</si>
  <si>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</si>
  <si>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</si>
  <si>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</si>
  <si>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</si>
  <si>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</si>
  <si>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</si>
  <si>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</si>
  <si>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</si>
  <si>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</si>
  <si>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</si>
  <si>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</si>
  <si>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</si>
  <si>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</si>
  <si>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</si>
  <si>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</si>
  <si>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</si>
  <si>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</si>
  <si>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</si>
  <si>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</si>
  <si>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</si>
  <si>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</si>
  <si>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</si>
  <si>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</si>
  <si>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</si>
  <si>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</si>
  <si>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</si>
  <si>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</si>
  <si>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</si>
  <si>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</si>
  <si>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</si>
  <si>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</si>
  <si>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</si>
  <si>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</si>
  <si>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</si>
  <si>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</si>
  <si>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</si>
  <si>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</si>
  <si>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</si>
  <si>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</si>
  <si>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</si>
  <si>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</si>
  <si>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</si>
  <si>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</si>
  <si>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</si>
  <si>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</si>
  <si>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</si>
  <si>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</si>
  <si>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</si>
  <si>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</si>
  <si>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</si>
  <si>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</si>
  <si>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</si>
  <si>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</si>
  <si>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</si>
  <si>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</si>
  <si>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</si>
  <si>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</si>
  <si>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</si>
  <si>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</si>
  <si>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</si>
  <si>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</si>
  <si>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</si>
  <si>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</si>
  <si>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</si>
  <si>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</si>
  <si>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</si>
  <si>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</si>
  <si>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</si>
  <si>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</si>
  <si>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</si>
  <si>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</si>
  <si>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</si>
  <si>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</si>
  <si>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</si>
  <si>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</si>
  <si>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</si>
  <si>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</si>
  <si>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</si>
  <si>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</si>
  <si>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</si>
  <si>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</si>
  <si>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</si>
  <si>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</si>
  <si>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</si>
  <si>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</si>
  <si>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</si>
  <si>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</si>
  <si>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</si>
  <si>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</si>
  <si>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</si>
  <si>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</si>
  <si>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</si>
  <si>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</si>
  <si>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</si>
  <si>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</si>
  <si>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</si>
  <si>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</si>
  <si>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</si>
  <si>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</si>
  <si>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</si>
  <si>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</si>
  <si>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</si>
  <si>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</si>
  <si>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</si>
  <si>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</si>
  <si>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</si>
  <si>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</si>
  <si>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</si>
  <si>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</si>
  <si>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</si>
  <si>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</si>
  <si>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</si>
  <si>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</si>
  <si>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</si>
  <si>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</si>
  <si>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</si>
  <si>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</si>
  <si>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</si>
  <si>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</si>
  <si>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</si>
  <si>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</si>
  <si>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</si>
  <si>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</si>
  <si>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</si>
  <si>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</si>
  <si>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</si>
  <si>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</si>
  <si>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</si>
  <si>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</si>
  <si>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</si>
  <si>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</si>
  <si>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</si>
  <si>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</si>
  <si>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</si>
  <si>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</si>
  <si>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</si>
  <si>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</si>
  <si>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</si>
  <si>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</si>
  <si>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</si>
  <si>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</si>
  <si>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</si>
  <si>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</si>
  <si>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</si>
  <si>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</si>
  <si>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</si>
  <si>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</si>
  <si>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</si>
  <si>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</si>
  <si>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</si>
  <si>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</si>
  <si>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</si>
  <si>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</si>
  <si>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</si>
  <si>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</si>
  <si>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</si>
  <si>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</si>
  <si>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</si>
  <si>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</si>
  <si>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</si>
  <si>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</si>
  <si>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</si>
  <si>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</si>
  <si>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</si>
  <si>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</si>
  <si>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</si>
  <si>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</si>
  <si>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</si>
  <si>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</si>
  <si>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</si>
  <si>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</si>
  <si>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</si>
  <si>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</si>
  <si>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</si>
  <si>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</si>
  <si>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</si>
  <si>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</si>
  <si>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</si>
  <si>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</si>
  <si>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</si>
  <si>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</si>
  <si>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</si>
  <si>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</si>
  <si>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</si>
  <si>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</si>
  <si>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</si>
  <si>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</si>
  <si>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</si>
  <si>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</si>
  <si>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</si>
  <si>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</si>
  <si>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</si>
  <si>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</si>
  <si>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</si>
  <si>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</si>
  <si>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</si>
  <si>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</si>
  <si>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</si>
  <si>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</si>
  <si>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</si>
  <si>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</si>
  <si>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</si>
  <si>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</si>
  <si>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</si>
  <si>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</si>
  <si>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</si>
  <si>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</si>
  <si>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</si>
  <si>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</si>
  <si>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</si>
  <si>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</si>
  <si>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</si>
  <si>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</si>
  <si>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</si>
  <si>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</si>
  <si>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</si>
  <si>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</si>
  <si>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</si>
  <si>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</si>
  <si>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</si>
  <si>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</si>
  <si>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</si>
  <si>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</si>
  <si>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</si>
  <si>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</si>
  <si>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</si>
  <si>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</si>
  <si>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</si>
  <si>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</si>
  <si>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</si>
  <si>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</si>
  <si>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</si>
  <si>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</si>
  <si>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</si>
  <si>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</si>
  <si>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</si>
  <si>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</si>
  <si>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</si>
  <si>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</si>
  <si>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</si>
  <si>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</si>
  <si>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</si>
  <si>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</si>
  <si>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</si>
  <si>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</si>
  <si>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</si>
  <si>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</si>
  <si>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</si>
  <si>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</si>
  <si>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</si>
  <si>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</si>
  <si>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</si>
  <si>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</si>
  <si>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</si>
  <si>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</si>
  <si>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</si>
  <si>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</si>
  <si>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</si>
  <si>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</si>
  <si>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</si>
  <si>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</si>
  <si>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</si>
  <si>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</si>
  <si>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</si>
  <si>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</si>
  <si>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</si>
  <si>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</si>
  <si>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</si>
  <si>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</si>
  <si>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</si>
  <si>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</si>
  <si>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</si>
  <si>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</si>
  <si>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</si>
  <si>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</si>
  <si>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</si>
  <si>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</si>
  <si>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</si>
  <si>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</si>
  <si>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</si>
  <si>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</si>
  <si>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</si>
  <si>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</si>
  <si>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</si>
  <si>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</si>
  <si>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</si>
  <si>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</si>
  <si>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</si>
  <si>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</si>
  <si>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</si>
  <si>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</si>
  <si>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</si>
  <si>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</si>
  <si>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</si>
  <si>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</si>
  <si>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</si>
  <si>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</si>
  <si>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</si>
  <si>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</si>
  <si>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</si>
  <si>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</si>
  <si>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</si>
  <si>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</si>
  <si>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</si>
  <si>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</si>
  <si>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</si>
  <si>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</si>
  <si>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</si>
  <si>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</si>
  <si>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</si>
  <si>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</si>
  <si>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</si>
  <si>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</si>
  <si>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</si>
  <si>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</si>
  <si>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</si>
  <si>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</si>
  <si>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</si>
  <si>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</si>
  <si>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</si>
  <si>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</si>
  <si>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</si>
  <si>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</si>
  <si>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</si>
  <si>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</si>
  <si>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</si>
  <si>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</si>
  <si>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</si>
  <si>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</si>
  <si>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</si>
  <si>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</si>
  <si>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</si>
  <si>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</si>
  <si>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</si>
  <si>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</si>
  <si>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</si>
  <si>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</si>
  <si>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</si>
  <si>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</si>
  <si>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</si>
  <si>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</si>
  <si>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</si>
  <si>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</si>
  <si>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</si>
  <si>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</si>
  <si>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</si>
  <si>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</si>
  <si>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</si>
  <si>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</si>
  <si>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</si>
  <si>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</si>
  <si>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</si>
  <si>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</si>
  <si>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</si>
  <si>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</si>
  <si>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</si>
  <si>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</si>
  <si>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</si>
  <si>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</si>
  <si>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</si>
  <si>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</si>
  <si>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</si>
  <si>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</si>
  <si>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</si>
  <si>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</si>
  <si>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</si>
  <si>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</si>
  <si>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</si>
  <si>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</si>
  <si>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</si>
  <si>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</si>
  <si>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</si>
  <si>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</si>
  <si>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</si>
  <si>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</si>
  <si>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</si>
  <si>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</si>
  <si>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</si>
  <si>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</si>
  <si>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</si>
  <si>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</si>
  <si>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</si>
  <si>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</si>
  <si>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</si>
  <si>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</si>
  <si>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</si>
  <si>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</si>
  <si>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</si>
  <si>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</si>
  <si>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</si>
  <si>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</si>
  <si>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</si>
  <si>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</si>
  <si>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</si>
  <si>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</si>
  <si>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</si>
  <si>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</si>
  <si>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</si>
  <si>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</si>
  <si>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</si>
  <si>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</si>
  <si>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</si>
  <si>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</si>
  <si>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</si>
  <si>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</si>
  <si>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</si>
  <si>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</si>
  <si>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</si>
  <si>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</si>
  <si>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</si>
  <si>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</si>
  <si>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</si>
  <si>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</si>
  <si>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</si>
  <si>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</si>
  <si>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</si>
  <si>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</si>
  <si>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</si>
  <si>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</si>
  <si>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</si>
  <si>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</si>
  <si>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</si>
  <si>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</si>
  <si>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</si>
  <si>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</si>
  <si>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</si>
  <si>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</si>
  <si>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</si>
  <si>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</si>
  <si>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</si>
  <si>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</si>
  <si>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</si>
  <si>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</si>
  <si>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</si>
  <si>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</si>
  <si>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</si>
  <si>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</si>
  <si>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</si>
  <si>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</si>
  <si>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</si>
  <si>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</si>
  <si>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</si>
  <si>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</si>
  <si>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</si>
  <si>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</si>
  <si>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</si>
  <si>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</si>
  <si>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</si>
  <si>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</si>
  <si>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</si>
  <si>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</si>
  <si>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</si>
  <si>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</si>
  <si>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</si>
  <si>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</si>
  <si>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</si>
  <si>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</si>
  <si>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</si>
  <si>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</si>
  <si>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</si>
  <si>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</si>
  <si>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</si>
  <si>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</si>
  <si>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</si>
  <si>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</si>
  <si>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</si>
  <si>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</si>
  <si>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</si>
  <si>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</si>
  <si>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</si>
  <si>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</si>
  <si>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</si>
  <si>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</si>
  <si>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</si>
  <si>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</si>
  <si>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</si>
  <si>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</si>
  <si>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</si>
  <si>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</si>
  <si>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</si>
  <si>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</si>
  <si>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</si>
  <si>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</si>
  <si>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</si>
  <si>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</si>
  <si>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</si>
  <si>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</si>
  <si>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</si>
  <si>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</si>
  <si>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</si>
  <si>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</si>
  <si>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</si>
  <si>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</si>
  <si>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</si>
  <si>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</si>
  <si>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</si>
  <si>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</si>
  <si>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</si>
  <si>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</si>
  <si>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</si>
  <si>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</si>
  <si>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</si>
  <si>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</si>
  <si>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</si>
  <si>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</si>
  <si>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</si>
  <si>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</si>
  <si>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</si>
  <si>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</si>
  <si>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</si>
  <si>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</si>
  <si>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</si>
  <si>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</si>
  <si>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</si>
  <si>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</si>
  <si>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</si>
  <si>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</si>
  <si>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</si>
  <si>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</si>
  <si>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</si>
  <si>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</si>
  <si>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</si>
  <si>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</si>
  <si>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</si>
  <si>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</si>
  <si>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</si>
  <si>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</si>
  <si>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</si>
  <si>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</si>
  <si>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</si>
  <si>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</si>
  <si>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</si>
  <si>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</si>
  <si>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</si>
  <si>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</si>
  <si>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</si>
  <si>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</si>
  <si>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</si>
  <si>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</si>
  <si>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</si>
  <si>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</si>
  <si>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</si>
  <si>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</si>
  <si>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</si>
  <si>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</si>
  <si>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</si>
  <si>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</si>
  <si>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</si>
  <si>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</si>
  <si>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</si>
  <si>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</si>
  <si>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</si>
  <si>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</si>
  <si>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</si>
  <si>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</si>
  <si>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</si>
  <si>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</si>
  <si>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</si>
  <si>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</si>
  <si>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</si>
  <si>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</si>
  <si>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</si>
  <si>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</si>
  <si>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</si>
  <si>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</si>
  <si>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</si>
  <si>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</si>
  <si>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</si>
  <si>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</si>
  <si>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</si>
  <si>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</si>
  <si>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</si>
  <si>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</si>
  <si>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</si>
  <si>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</si>
  <si>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</si>
  <si>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</si>
  <si>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</si>
  <si>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</si>
  <si>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</si>
  <si>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</si>
  <si>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</si>
  <si>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</si>
  <si>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</si>
  <si>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</si>
  <si>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</si>
  <si>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</si>
  <si>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</si>
  <si>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</si>
  <si>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</si>
  <si>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</si>
  <si>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</si>
  <si>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</si>
  <si>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</si>
  <si>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</si>
  <si>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</si>
  <si>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</si>
  <si>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</si>
  <si>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</si>
  <si>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</si>
  <si>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</si>
  <si>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</si>
  <si>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</si>
  <si>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</si>
  <si>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</si>
  <si>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</si>
  <si>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</si>
  <si>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</si>
  <si>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</si>
  <si>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</si>
  <si>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</si>
  <si>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</si>
  <si>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</si>
  <si>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</si>
  <si>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</si>
  <si>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</si>
  <si>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</si>
  <si>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</si>
  <si>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</si>
  <si>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</si>
  <si>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</si>
  <si>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</si>
  <si>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</si>
  <si>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</si>
  <si>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</si>
  <si>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</si>
  <si>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</si>
  <si>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</si>
  <si>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</si>
  <si>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</si>
  <si>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</si>
  <si>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</si>
  <si>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</si>
  <si>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</si>
  <si>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</si>
  <si>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</si>
  <si>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</si>
  <si>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</si>
  <si>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</si>
  <si>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</si>
  <si>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</si>
  <si>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</si>
  <si>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</si>
  <si>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</si>
  <si>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</si>
  <si>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</si>
  <si>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</si>
  <si>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</si>
  <si>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</si>
  <si>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</si>
  <si>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</si>
  <si>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</si>
  <si>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</si>
  <si>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</si>
  <si>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</si>
  <si>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</si>
  <si>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</si>
  <si>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</si>
  <si>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</si>
  <si>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</si>
  <si>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</si>
  <si>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</si>
  <si>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</si>
  <si>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</si>
  <si>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</si>
  <si>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</si>
  <si>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</si>
  <si>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</si>
  <si>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</si>
  <si>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</si>
  <si>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</si>
  <si>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</si>
  <si>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</si>
  <si>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</si>
  <si>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</si>
  <si>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</si>
  <si>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</si>
  <si>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</si>
  <si>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</si>
  <si>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</si>
  <si>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</si>
  <si>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</si>
  <si>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</si>
  <si>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</si>
  <si>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</si>
  <si>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</si>
  <si>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</si>
  <si>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</si>
  <si>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</si>
  <si>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</si>
  <si>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</si>
  <si>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</si>
  <si>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</si>
  <si>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</si>
  <si>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</si>
  <si>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</si>
  <si>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</si>
  <si>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</si>
  <si>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</si>
  <si>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</si>
  <si>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</si>
  <si>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</si>
  <si>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</si>
  <si>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</si>
  <si>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</si>
  <si>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</si>
  <si>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</si>
  <si>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</si>
  <si>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</si>
  <si>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</si>
  <si>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</si>
  <si>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</si>
  <si>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</si>
  <si>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</si>
  <si>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</si>
  <si>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</si>
  <si>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</si>
  <si>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</si>
  <si>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</si>
  <si>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</si>
  <si>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</si>
  <si>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</si>
  <si>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</si>
  <si>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</si>
  <si>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</si>
  <si>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</si>
  <si>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</si>
  <si>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</si>
  <si>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</si>
  <si>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</si>
  <si>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</si>
  <si>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</si>
  <si>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</si>
  <si>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</si>
  <si>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</si>
  <si>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</si>
  <si>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</si>
  <si>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</si>
  <si>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</si>
  <si>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</si>
  <si>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</si>
  <si>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</si>
  <si>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</si>
  <si>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</si>
  <si>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</si>
  <si>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</si>
  <si>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</si>
  <si>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</si>
  <si>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</si>
  <si>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</si>
  <si>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</si>
  <si>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</si>
  <si>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</si>
  <si>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</si>
  <si>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</si>
  <si>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</si>
  <si>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</si>
  <si>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</si>
  <si>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</si>
  <si>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</si>
  <si>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</si>
  <si>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</si>
  <si>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</si>
  <si>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</si>
  <si>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</si>
  <si>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</si>
  <si>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</si>
  <si>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</si>
  <si>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</si>
  <si>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</si>
  <si>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</si>
  <si>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</si>
  <si>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</si>
  <si>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</si>
  <si>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</si>
  <si>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</si>
  <si>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</si>
  <si>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</si>
  <si>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</si>
  <si>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</si>
  <si>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</si>
  <si>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</si>
  <si>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</si>
  <si>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</si>
  <si>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</si>
  <si>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</si>
  <si>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</si>
  <si>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</si>
  <si>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</si>
  <si>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</si>
  <si>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</si>
  <si>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</si>
  <si>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</si>
  <si>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</si>
  <si>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</si>
  <si>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</si>
  <si>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</si>
  <si>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</si>
  <si>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</si>
  <si>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</si>
  <si>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</si>
  <si>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</si>
  <si>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</si>
  <si>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</si>
  <si>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</si>
  <si>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</si>
  <si>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</si>
  <si>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</si>
  <si>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</si>
  <si>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</si>
  <si>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</si>
  <si>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</si>
  <si>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</si>
  <si>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</si>
  <si>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</si>
  <si>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</si>
  <si>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</si>
  <si>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</si>
  <si>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</si>
  <si>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</si>
  <si>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</si>
  <si>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</si>
  <si>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</si>
  <si>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</si>
  <si>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</si>
  <si>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</si>
  <si>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</si>
  <si>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</si>
  <si>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</si>
  <si>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</si>
  <si>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</si>
  <si>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</si>
  <si>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</si>
  <si>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</si>
  <si>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</si>
  <si>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</si>
  <si>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</si>
  <si>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</si>
  <si>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</si>
  <si>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</si>
  <si>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</si>
  <si>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</si>
  <si>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</si>
  <si>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</si>
  <si>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</si>
  <si>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</si>
  <si>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</si>
  <si>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</si>
  <si>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</si>
  <si>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</si>
  <si>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</si>
  <si>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</si>
  <si>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</si>
  <si>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</si>
  <si>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</si>
  <si>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</si>
  <si>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</si>
  <si>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</si>
  <si>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</si>
  <si>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</si>
  <si>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</si>
  <si>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</si>
  <si>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</si>
  <si>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</si>
  <si>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</si>
  <si>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</si>
  <si>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</si>
  <si>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</si>
  <si>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</si>
  <si>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</si>
  <si>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</si>
  <si>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</si>
  <si>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</si>
  <si>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</si>
  <si>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</si>
  <si>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</si>
  <si>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</si>
  <si>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</si>
  <si>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</si>
  <si>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</si>
  <si>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</si>
  <si>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</si>
  <si>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</si>
  <si>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</si>
  <si>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</si>
  <si>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</si>
  <si>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</si>
  <si>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</si>
  <si>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</si>
  <si>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</si>
  <si>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</si>
  <si>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</si>
  <si>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</si>
  <si>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</si>
  <si>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</si>
  <si>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</si>
  <si>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</si>
  <si>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</si>
  <si>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</si>
  <si>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</si>
  <si>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</si>
  <si>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</si>
  <si>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</si>
  <si>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</si>
  <si>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</si>
  <si>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</si>
  <si>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</si>
  <si>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</si>
  <si>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</si>
  <si>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</si>
  <si>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</si>
  <si>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</si>
  <si>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</si>
  <si>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</si>
  <si>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</si>
  <si>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</si>
  <si>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</si>
  <si>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</si>
  <si>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</si>
  <si>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</si>
  <si>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</si>
  <si>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</si>
  <si>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</si>
  <si>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</si>
  <si>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</si>
  <si>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</si>
  <si>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</si>
  <si>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</si>
  <si>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</si>
  <si>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</si>
  <si>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</si>
  <si>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</si>
  <si>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</si>
  <si>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</si>
  <si>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</si>
  <si>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</si>
  <si>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</si>
  <si>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</si>
  <si>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</si>
  <si>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</si>
  <si>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</si>
  <si>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</si>
  <si>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</si>
  <si>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</si>
  <si>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</si>
  <si>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</si>
  <si>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</si>
  <si>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</si>
  <si>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</si>
  <si>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</si>
  <si>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</si>
  <si>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</si>
  <si>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</si>
  <si>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</si>
  <si>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</si>
  <si>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</si>
  <si>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</si>
  <si>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</si>
  <si>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</si>
  <si>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</si>
  <si>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</si>
  <si>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</si>
  <si>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</si>
  <si>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</si>
  <si>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</si>
  <si>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</si>
  <si>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</si>
  <si>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</si>
  <si>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</si>
  <si>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</si>
  <si>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</si>
  <si>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</si>
  <si>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</si>
  <si>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</si>
  <si>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</si>
  <si>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</si>
  <si>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</si>
  <si>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</si>
  <si>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</si>
  <si>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</si>
  <si>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</si>
  <si>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</si>
  <si>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</si>
  <si>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</si>
  <si>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</si>
  <si>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</si>
  <si>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</si>
  <si>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172002N001</t>
  </si>
  <si>
    <t xml:space="preserve">Gestión Integral Riesgos en Materia de Protecció Civil </t>
  </si>
  <si>
    <t>Dirección de Protección Civil</t>
  </si>
  <si>
    <t>Contar con un Atlas de Peligros y Riesgos que, acompañado de acciones de gestión integral de riesgos y capacitación de la población, contribuya a la identificación oportuna de riesgos y al trabajo en la generación de las condiciones necesarias para una atención más eficaz de posibles contingencias, así como fomentar en la sociedad una cultura de la prevención y la consolidación de una sociedad cada vez más resiliente.</t>
  </si>
  <si>
    <t>Acciones</t>
  </si>
  <si>
    <t>Cursos, Pláticas y Simulacro en Materia de Protección Civil</t>
  </si>
  <si>
    <t>cursos</t>
  </si>
  <si>
    <t>(Cantidad de cursos+ pláticas+simulacros solicitados)/(Cantidad de (cursos+pláticas+simulacros atendidos)*100</t>
  </si>
  <si>
    <t>LINA BASE* (número de emergencias solicitadas/número de emergencias atendidas favorablemente)</t>
  </si>
  <si>
    <t xml:space="preserve">(Cantidad de opiniones técnicas Ingresadas) /Cantidad de opiniones técnicas revisadas)* LINEA BASE    </t>
  </si>
  <si>
    <t xml:space="preserve">Respuesta a emergencias </t>
  </si>
  <si>
    <t xml:space="preserve">    Opiniones técnicas </t>
  </si>
  <si>
    <t>Enero - Junio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</si>
</sst>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00"/>
  </numFmts>
  <fonts count="29">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
      <b/>
      <sz val="9"/>
      <name val="Arial"/>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right style="thin">
        <color indexed="64"/>
      </right>
      <top style="thin">
        <color indexed="64"/>
      </top>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0" fontId="9" fillId="0" borderId="0"/>
  </cellStyleXfs>
  <cellXfs count="130">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0" fillId="0" borderId="0"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1"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 xfId="0" applyFont="1" applyFill="1" applyBorder="1" applyAlignment="1">
      <alignment horizontal="center" vertical="center" wrapText="1"/>
    </xf>
    <xf numFmtId="4" fontId="28" fillId="0" borderId="0" xfId="0" applyNumberFormat="1" applyFont="1" applyFill="1" applyAlignment="1">
      <alignment horizontal="center" vertical="center"/>
    </xf>
    <xf numFmtId="0" fontId="16" fillId="0" borderId="1" xfId="1" applyFont="1" applyBorder="1" applyAlignment="1" applyProtection="1">
      <alignment horizontal="justify" vertical="center" wrapText="1"/>
      <protection hidden="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5" xfId="0" applyFont="1"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10" fillId="0" borderId="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3" xfId="0" applyFont="1" applyBorder="1" applyAlignment="1">
      <alignment horizontal="center" vertical="center" wrapText="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7" fillId="8" borderId="1" xfId="1" applyFont="1" applyFill="1" applyBorder="1" applyAlignment="1" applyProtection="1">
      <alignment horizontal="center" vertical="center" wrapText="1"/>
      <protection hidden="1"/>
    </xf>
  </cellXfs>
  <cellStyles count="6">
    <cellStyle name="Moneda" xfId="3" builtinId="4"/>
    <cellStyle name="Normal" xfId="0" builtinId="0"/>
    <cellStyle name="Normal 10 2 2" xfId="5"/>
    <cellStyle name="Normal 2" xfId="1"/>
    <cellStyle name="Normal 2 2" xfId="2"/>
    <cellStyle name="Porcentaje" xfId="4" builtinId="5"/>
  </cellStyles>
  <dxfs count="13">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65"/>
  <sheetViews>
    <sheetView showGridLines="0" tabSelected="1" topLeftCell="M1" zoomScale="60" zoomScaleNormal="60" zoomScaleSheetLayoutView="33" workbookViewId="0">
      <selection activeCell="S14" sqref="S14:U14"/>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3.42578125" style="40" bestFit="1"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21" t="s">
        <v>16555</v>
      </c>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F5"/>
      <c r="AG5"/>
    </row>
    <row r="6" spans="1:33" s="41" customFormat="1" ht="33" customHeight="1">
      <c r="A6" s="63"/>
      <c r="B6" s="62"/>
      <c r="C6" s="124" t="s">
        <v>15427</v>
      </c>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F6"/>
      <c r="AG6"/>
    </row>
    <row r="7" spans="1:33" ht="40.5" customHeight="1">
      <c r="C7" s="122" t="s">
        <v>15428</v>
      </c>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C9" s="117" t="s">
        <v>224</v>
      </c>
      <c r="D9" s="118"/>
      <c r="E9" s="118"/>
      <c r="F9" s="118"/>
      <c r="G9" s="118"/>
      <c r="H9" s="119"/>
      <c r="I9" s="117" t="s">
        <v>16558</v>
      </c>
      <c r="J9" s="118"/>
      <c r="K9" s="118"/>
      <c r="L9" s="118"/>
      <c r="M9" s="118"/>
      <c r="N9" s="118"/>
      <c r="O9" s="118"/>
      <c r="P9" s="118"/>
      <c r="Q9" s="118"/>
      <c r="R9" s="118"/>
      <c r="S9" s="118"/>
      <c r="T9" s="120" t="s">
        <v>15425</v>
      </c>
      <c r="U9" s="120"/>
      <c r="V9" s="125"/>
      <c r="W9" s="125"/>
      <c r="X9" s="125"/>
      <c r="Y9" s="120" t="s">
        <v>15426</v>
      </c>
      <c r="Z9" s="120"/>
      <c r="AA9" s="120"/>
      <c r="AB9" s="117" t="s">
        <v>16568</v>
      </c>
      <c r="AC9" s="118"/>
      <c r="AD9" s="119"/>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22" t="s">
        <v>223</v>
      </c>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row>
    <row r="12" spans="1:33" ht="53.25" customHeight="1">
      <c r="B12" s="62" t="s">
        <v>15441</v>
      </c>
      <c r="C12" s="93" t="s">
        <v>16471</v>
      </c>
      <c r="D12" s="93" t="s">
        <v>16479</v>
      </c>
      <c r="E12" s="93" t="s">
        <v>16480</v>
      </c>
      <c r="F12" s="93" t="s">
        <v>16482</v>
      </c>
      <c r="G12" s="93" t="s">
        <v>16546</v>
      </c>
      <c r="H12" s="93" t="s">
        <v>15429</v>
      </c>
      <c r="I12" s="129" t="s">
        <v>15430</v>
      </c>
      <c r="J12" s="129"/>
      <c r="K12" s="129"/>
      <c r="L12" s="93" t="s">
        <v>16553</v>
      </c>
      <c r="M12" s="129" t="s">
        <v>16554</v>
      </c>
      <c r="N12" s="129"/>
      <c r="O12" s="129"/>
      <c r="P12" s="129" t="s">
        <v>15436</v>
      </c>
      <c r="Q12" s="129"/>
      <c r="R12" s="129"/>
      <c r="S12" s="126" t="s">
        <v>16545</v>
      </c>
      <c r="T12" s="127"/>
      <c r="U12" s="128"/>
      <c r="V12" s="93" t="s">
        <v>15435</v>
      </c>
      <c r="W12" s="93" t="s">
        <v>15437</v>
      </c>
      <c r="X12" s="93" t="s">
        <v>15438</v>
      </c>
      <c r="Y12" s="93" t="s">
        <v>15439</v>
      </c>
      <c r="Z12" s="93" t="s">
        <v>15440</v>
      </c>
      <c r="AA12" s="93" t="s">
        <v>16548</v>
      </c>
      <c r="AB12" s="93" t="s">
        <v>16552</v>
      </c>
      <c r="AC12" s="93" t="s">
        <v>16551</v>
      </c>
      <c r="AD12" s="93" t="s">
        <v>16549</v>
      </c>
    </row>
    <row r="13" spans="1:33" ht="129.94999999999999" customHeight="1">
      <c r="A13" s="64">
        <v>1</v>
      </c>
      <c r="B13" s="65" t="str">
        <f t="shared" ref="B13:B47" si="0">CONCATENATE($V$9,H13)</f>
        <v>172002N001</v>
      </c>
      <c r="C13" s="75">
        <v>5</v>
      </c>
      <c r="D13" s="75"/>
      <c r="E13" s="75"/>
      <c r="F13" s="76" t="s">
        <v>16556</v>
      </c>
      <c r="G13" s="77"/>
      <c r="H13" s="76" t="s">
        <v>16556</v>
      </c>
      <c r="I13" s="101" t="s">
        <v>16557</v>
      </c>
      <c r="J13" s="101"/>
      <c r="K13" s="101"/>
      <c r="L13" s="97">
        <v>850</v>
      </c>
      <c r="M13" s="102" t="s">
        <v>16559</v>
      </c>
      <c r="N13" s="103"/>
      <c r="O13" s="104"/>
      <c r="P13" s="105" t="s">
        <v>16567</v>
      </c>
      <c r="Q13" s="106"/>
      <c r="R13" s="107"/>
      <c r="S13" s="111" t="s">
        <v>16565</v>
      </c>
      <c r="T13" s="112"/>
      <c r="U13" s="113"/>
      <c r="V13" s="94" t="s">
        <v>16560</v>
      </c>
      <c r="W13" s="75">
        <v>114</v>
      </c>
      <c r="X13" s="75">
        <v>82</v>
      </c>
      <c r="Y13" s="75" t="str">
        <f>IFERROR(VLOOKUP(B13,Concentrado_PB!K$2:AP$1031,31,0)," ")</f>
        <v xml:space="preserve"> </v>
      </c>
      <c r="Z13" s="75" t="str">
        <f>IFERROR(VLOOKUP(B13,Concentrado_PB!K$2:AP$1031,32,0)," ")</f>
        <v xml:space="preserve"> </v>
      </c>
      <c r="AA13" s="78">
        <v>23.05</v>
      </c>
      <c r="AB13" s="100">
        <v>14532027</v>
      </c>
      <c r="AC13" s="79"/>
      <c r="AD13" s="80"/>
      <c r="AF13" s="49"/>
    </row>
    <row r="14" spans="1:33" ht="129.94999999999999" customHeight="1">
      <c r="A14" s="64">
        <v>2</v>
      </c>
      <c r="B14" s="65" t="str">
        <f t="shared" si="0"/>
        <v/>
      </c>
      <c r="C14" s="75" t="str">
        <f>IFERROR(VLOOKUP(B14,Concentrado_PB!K$3:AP$1031,2,0)," ")</f>
        <v xml:space="preserve"> </v>
      </c>
      <c r="D14" s="75" t="str">
        <f>IFERROR(VLOOKUP(B14,Concentrado_PB!K$3:AP$1031,4,0)," ")</f>
        <v xml:space="preserve"> </v>
      </c>
      <c r="E14" s="75" t="str">
        <f>IFERROR(VLOOKUP(B14,Concentrado_PB!K$3:AP$1031,6,0)," ")</f>
        <v xml:space="preserve"> </v>
      </c>
      <c r="F14" s="76" t="str">
        <f>IFERROR(VLOOKUP(V$9&amp;A14,Concentrado_PB!A3:BX1032,27,0)," ")</f>
        <v xml:space="preserve"> </v>
      </c>
      <c r="G14" s="77" t="str">
        <f>IFERROR(VLOOKUP(V$9&amp;A14,Concentrado_PB!A3:BX1032,20,0)," ")</f>
        <v xml:space="preserve"> </v>
      </c>
      <c r="H14" s="75" t="str">
        <f>IFERROR(VLOOKUP(V$9&amp;A14,Concentrado_PB!A$3:I$1031,8,0),"")</f>
        <v/>
      </c>
      <c r="I14" s="101" t="str">
        <f>IFERROR(VLOOKUP(V$9&amp;A14,Concentrado_PB!A$3:I$1031,9,0)," ")</f>
        <v xml:space="preserve"> </v>
      </c>
      <c r="J14" s="101"/>
      <c r="K14" s="101"/>
      <c r="L14" s="99">
        <v>100</v>
      </c>
      <c r="M14" s="108" t="s">
        <v>16559</v>
      </c>
      <c r="N14" s="109"/>
      <c r="O14" s="110"/>
      <c r="P14" s="105" t="s">
        <v>16561</v>
      </c>
      <c r="Q14" s="103"/>
      <c r="R14" s="104"/>
      <c r="S14" s="111" t="s">
        <v>16563</v>
      </c>
      <c r="T14" s="112"/>
      <c r="U14" s="113"/>
      <c r="V14" s="96" t="s">
        <v>16562</v>
      </c>
      <c r="W14" s="75">
        <v>4</v>
      </c>
      <c r="X14" s="75">
        <v>12</v>
      </c>
      <c r="Y14" s="75" t="str">
        <f>IFERROR(VLOOKUP(B14,Concentrado_PB!K$2:AP$1031,31,0)," ")</f>
        <v xml:space="preserve"> </v>
      </c>
      <c r="Z14" s="75" t="str">
        <f>IFERROR(VLOOKUP(B14,Concentrado_PB!K$2:AP$1031,32,0)," ")</f>
        <v xml:space="preserve"> </v>
      </c>
      <c r="AA14" s="78">
        <v>16</v>
      </c>
      <c r="AB14" s="78"/>
      <c r="AC14" s="79"/>
      <c r="AD14" s="80"/>
      <c r="AF14" s="50"/>
    </row>
    <row r="15" spans="1:33" ht="129.94999999999999" customHeight="1">
      <c r="A15" s="64">
        <v>3</v>
      </c>
      <c r="B15" s="65" t="str">
        <f t="shared" si="0"/>
        <v/>
      </c>
      <c r="C15" s="75" t="str">
        <f>IFERROR(VLOOKUP(B15,Concentrado_PB!K$3:AP$1031,2,0)," ")</f>
        <v xml:space="preserve"> </v>
      </c>
      <c r="D15" s="75" t="str">
        <f>IFERROR(VLOOKUP(B15,Concentrado_PB!K$3:AP$1031,4,0)," ")</f>
        <v xml:space="preserve"> </v>
      </c>
      <c r="E15" s="75" t="str">
        <f>IFERROR(VLOOKUP(B15,Concentrado_PB!K$3:AP$1031,6,0)," ")</f>
        <v xml:space="preserve"> </v>
      </c>
      <c r="F15" s="76" t="str">
        <f>IFERROR(VLOOKUP(V$9&amp;A15,Concentrado_PB!A4:BX1033,27,0)," ")</f>
        <v xml:space="preserve"> </v>
      </c>
      <c r="G15" s="77" t="str">
        <f>IFERROR(VLOOKUP(V$9&amp;A15,Concentrado_PB!A4:BX1033,20,0)," ")</f>
        <v xml:space="preserve"> </v>
      </c>
      <c r="H15" s="75" t="str">
        <f>IFERROR(VLOOKUP(V$9&amp;A15,Concentrado_PB!A$3:I$1031,8,0),"")</f>
        <v/>
      </c>
      <c r="I15" s="101" t="str">
        <f>IFERROR(VLOOKUP(V$9&amp;A15,Concentrado_PB!A$3:I$1031,9,0)," ")</f>
        <v xml:space="preserve"> </v>
      </c>
      <c r="J15" s="101"/>
      <c r="K15" s="101"/>
      <c r="L15" s="98">
        <v>700</v>
      </c>
      <c r="M15" s="102" t="s">
        <v>16559</v>
      </c>
      <c r="N15" s="103"/>
      <c r="O15" s="104"/>
      <c r="P15" s="105" t="s">
        <v>16566</v>
      </c>
      <c r="Q15" s="103"/>
      <c r="R15" s="104"/>
      <c r="S15" s="111" t="s">
        <v>16564</v>
      </c>
      <c r="T15" s="112"/>
      <c r="U15" s="113"/>
      <c r="V15" s="95" t="s">
        <v>16560</v>
      </c>
      <c r="W15" s="75">
        <v>75</v>
      </c>
      <c r="X15" s="75">
        <v>157</v>
      </c>
      <c r="Y15" s="75" t="str">
        <f>IFERROR(VLOOKUP(B15,Concentrado_PB!K$2:AP$1031,31,0)," ")</f>
        <v xml:space="preserve"> </v>
      </c>
      <c r="Z15" s="75" t="str">
        <f>IFERROR(VLOOKUP(B15,Concentrado_PB!K$2:AP$1031,32,0)," ")</f>
        <v xml:space="preserve"> </v>
      </c>
      <c r="AA15" s="78">
        <v>27.3</v>
      </c>
      <c r="AB15" s="78"/>
      <c r="AC15" s="79"/>
      <c r="AD15" s="80"/>
    </row>
    <row r="16" spans="1:33" ht="129.94999999999999" customHeight="1">
      <c r="A16" s="64">
        <v>4</v>
      </c>
      <c r="B16" s="65" t="str">
        <f t="shared" si="0"/>
        <v/>
      </c>
      <c r="C16" s="75" t="str">
        <f>IFERROR(VLOOKUP(B16,Concentrado_PB!K$3:AP$1031,2,0)," ")</f>
        <v xml:space="preserve"> </v>
      </c>
      <c r="D16" s="75" t="str">
        <f>IFERROR(VLOOKUP(B16,Concentrado_PB!K$3:AP$1031,4,0)," ")</f>
        <v xml:space="preserve"> </v>
      </c>
      <c r="E16" s="75" t="str">
        <f>IFERROR(VLOOKUP(B16,Concentrado_PB!K$3:AP$1031,6,0)," ")</f>
        <v xml:space="preserve"> </v>
      </c>
      <c r="F16" s="76" t="str">
        <f>IFERROR(VLOOKUP(V$9&amp;A16,Concentrado_PB!A5:BX1034,27,0)," ")</f>
        <v xml:space="preserve"> </v>
      </c>
      <c r="G16" s="77" t="str">
        <f>IFERROR(VLOOKUP(V$9&amp;A16,Concentrado_PB!A5:BX1034,20,0)," ")</f>
        <v xml:space="preserve"> </v>
      </c>
      <c r="H16" s="75" t="str">
        <f>IFERROR(VLOOKUP(V$9&amp;A16,Concentrado_PB!A$3:I$1031,8,0),"")</f>
        <v/>
      </c>
      <c r="I16" s="101" t="str">
        <f>IFERROR(VLOOKUP(V$9&amp;A16,Concentrado_PB!A$3:I$1031,9,0)," ")</f>
        <v xml:space="preserve"> </v>
      </c>
      <c r="J16" s="101"/>
      <c r="K16" s="101"/>
      <c r="L16" s="75" t="str">
        <f>IFERROR(VLOOKUP(B16,Concentrado_PB!K5:AP1034,24,0)," ")</f>
        <v xml:space="preserve"> </v>
      </c>
      <c r="M16" s="101" t="str">
        <f>IFERROR(VLOOKUP(B16,Concentrado_PB!K$2:AP$1031,25,0)," ")</f>
        <v xml:space="preserve"> </v>
      </c>
      <c r="N16" s="101"/>
      <c r="O16" s="101"/>
      <c r="P16" s="101" t="str">
        <f>IFERROR(VLOOKUP(B16,Concentrado_PB!K$2:AP$1031,26,0)," ")</f>
        <v xml:space="preserve"> </v>
      </c>
      <c r="Q16" s="101"/>
      <c r="R16" s="101"/>
      <c r="S16" s="111" t="str">
        <f>IFERROR(VLOOKUP(B16,Concentrado_PB!K$2:AP$1031,28,0)," ")</f>
        <v xml:space="preserve"> </v>
      </c>
      <c r="T16" s="112"/>
      <c r="U16" s="113"/>
      <c r="V16" s="75" t="str">
        <f>IFERROR(VLOOKUP(B16,Concentrado_PB!K$2:AP$1031,27,0)," ")</f>
        <v xml:space="preserve"> </v>
      </c>
      <c r="W16" s="75" t="str">
        <f>IFERROR(VLOOKUP(B16,Concentrado_PB!K$2:AP$1031,29,0)," ")</f>
        <v xml:space="preserve"> </v>
      </c>
      <c r="X16" s="75" t="str">
        <f>IFERROR(VLOOKUP(B16,Concentrado_PB!K$2:AP$1031,30,0)," ")</f>
        <v xml:space="preserve"> </v>
      </c>
      <c r="Y16" s="75" t="str">
        <f>IFERROR(VLOOKUP(B16,Concentrado_PB!K$2:AP$1031,31,0)," ")</f>
        <v xml:space="preserve"> </v>
      </c>
      <c r="Z16" s="75" t="str">
        <f>IFERROR(VLOOKUP(B16,Concentrado_PB!K$2:AP$1031,32,0)," ")</f>
        <v xml:space="preserve"> </v>
      </c>
      <c r="AA16" s="78"/>
      <c r="AB16" s="78"/>
      <c r="AC16" s="79"/>
      <c r="AD16" s="80"/>
    </row>
    <row r="17" spans="1:30" ht="129.94999999999999" customHeight="1">
      <c r="A17" s="64">
        <v>5</v>
      </c>
      <c r="B17" s="65" t="str">
        <f t="shared" si="0"/>
        <v/>
      </c>
      <c r="C17" s="75" t="str">
        <f>IFERROR(VLOOKUP(B17,Concentrado_PB!K$3:AP$1031,2,0)," ")</f>
        <v xml:space="preserve"> </v>
      </c>
      <c r="D17" s="75" t="str">
        <f>IFERROR(VLOOKUP(B17,Concentrado_PB!K$3:AP$1031,4,0)," ")</f>
        <v xml:space="preserve"> </v>
      </c>
      <c r="E17" s="75" t="str">
        <f>IFERROR(VLOOKUP(B17,Concentrado_PB!K$3:AP$1031,6,0)," ")</f>
        <v xml:space="preserve"> </v>
      </c>
      <c r="F17" s="76" t="str">
        <f>IFERROR(VLOOKUP(V$9&amp;A17,Concentrado_PB!A6:BX1035,27,0)," ")</f>
        <v xml:space="preserve"> </v>
      </c>
      <c r="G17" s="77" t="str">
        <f>IFERROR(VLOOKUP(V$9&amp;A17,Concentrado_PB!A6:BX1035,20,0)," ")</f>
        <v xml:space="preserve"> </v>
      </c>
      <c r="H17" s="75" t="str">
        <f>IFERROR(VLOOKUP(V$9&amp;A17,Concentrado_PB!A$3:I$1031,8,0),"")</f>
        <v/>
      </c>
      <c r="I17" s="101" t="str">
        <f>IFERROR(VLOOKUP(V$9&amp;A17,Concentrado_PB!A$3:I$1031,9,0)," ")</f>
        <v xml:space="preserve"> </v>
      </c>
      <c r="J17" s="101"/>
      <c r="K17" s="101"/>
      <c r="L17" s="75" t="str">
        <f>IFERROR(VLOOKUP(B17,Concentrado_PB!K6:AP1035,24,0)," ")</f>
        <v xml:space="preserve"> </v>
      </c>
      <c r="M17" s="101" t="str">
        <f>IFERROR(VLOOKUP(B17,Concentrado_PB!K$2:AP$1031,25,0)," ")</f>
        <v xml:space="preserve"> </v>
      </c>
      <c r="N17" s="101"/>
      <c r="O17" s="101"/>
      <c r="P17" s="101" t="str">
        <f>IFERROR(VLOOKUP(B17,Concentrado_PB!K$2:AP$1031,26,0)," ")</f>
        <v xml:space="preserve"> </v>
      </c>
      <c r="Q17" s="101"/>
      <c r="R17" s="101"/>
      <c r="S17" s="111" t="str">
        <f>IFERROR(VLOOKUP(B17,Concentrado_PB!K$2:AP$1031,28,0)," ")</f>
        <v xml:space="preserve"> </v>
      </c>
      <c r="T17" s="112"/>
      <c r="U17" s="113"/>
      <c r="V17" s="75" t="str">
        <f>IFERROR(VLOOKUP(B17,Concentrado_PB!K$2:AP$1031,27,0)," ")</f>
        <v xml:space="preserve"> </v>
      </c>
      <c r="W17" s="75" t="str">
        <f>IFERROR(VLOOKUP(B17,Concentrado_PB!K$2:AP$1031,29,0)," ")</f>
        <v xml:space="preserve"> </v>
      </c>
      <c r="X17" s="75" t="str">
        <f>IFERROR(VLOOKUP(B17,Concentrado_PB!K$2:AP$1031,30,0)," ")</f>
        <v xml:space="preserve"> </v>
      </c>
      <c r="Y17" s="75" t="str">
        <f>IFERROR(VLOOKUP(B17,Concentrado_PB!K$2:AP$1031,31,0)," ")</f>
        <v xml:space="preserve"> </v>
      </c>
      <c r="Z17" s="75" t="str">
        <f>IFERROR(VLOOKUP(B17,Concentrado_PB!K$2:AP$1031,32,0)," ")</f>
        <v xml:space="preserve"> </v>
      </c>
      <c r="AA17" s="78"/>
      <c r="AB17" s="78"/>
      <c r="AC17" s="79"/>
      <c r="AD17" s="80"/>
    </row>
    <row r="18" spans="1:30" ht="129.94999999999999" customHeight="1">
      <c r="A18" s="64">
        <v>6</v>
      </c>
      <c r="B18" s="65" t="str">
        <f t="shared" si="0"/>
        <v/>
      </c>
      <c r="C18" s="75" t="str">
        <f>IFERROR(VLOOKUP(B18,Concentrado_PB!K$3:AP$1031,2,0)," ")</f>
        <v xml:space="preserve"> </v>
      </c>
      <c r="D18" s="75" t="str">
        <f>IFERROR(VLOOKUP(B18,Concentrado_PB!K$3:AP$1031,4,0)," ")</f>
        <v xml:space="preserve"> </v>
      </c>
      <c r="E18" s="75" t="str">
        <f>IFERROR(VLOOKUP(B18,Concentrado_PB!K$3:AP$1031,6,0)," ")</f>
        <v xml:space="preserve"> </v>
      </c>
      <c r="F18" s="76" t="str">
        <f>IFERROR(VLOOKUP(V$9&amp;A18,Concentrado_PB!A7:BX1036,27,0)," ")</f>
        <v xml:space="preserve"> </v>
      </c>
      <c r="G18" s="77" t="str">
        <f>IFERROR(VLOOKUP(V$9&amp;A18,Concentrado_PB!A7:BX1036,20,0)," ")</f>
        <v xml:space="preserve"> </v>
      </c>
      <c r="H18" s="75" t="str">
        <f>IFERROR(VLOOKUP(V$9&amp;A18,Concentrado_PB!A$3:I$1031,8,0),"")</f>
        <v/>
      </c>
      <c r="I18" s="101" t="str">
        <f>IFERROR(VLOOKUP(V$9&amp;A18,Concentrado_PB!A$3:I$1031,9,0)," ")</f>
        <v xml:space="preserve"> </v>
      </c>
      <c r="J18" s="101"/>
      <c r="K18" s="101"/>
      <c r="L18" s="75" t="str">
        <f>IFERROR(VLOOKUP(B18,Concentrado_PB!K7:AP1036,24,0)," ")</f>
        <v xml:space="preserve"> </v>
      </c>
      <c r="M18" s="101" t="str">
        <f>IFERROR(VLOOKUP(B18,Concentrado_PB!K$2:AP$1031,25,0)," ")</f>
        <v xml:space="preserve"> </v>
      </c>
      <c r="N18" s="101"/>
      <c r="O18" s="101"/>
      <c r="P18" s="101" t="str">
        <f>IFERROR(VLOOKUP(B18,Concentrado_PB!K$2:AP$1031,26,0)," ")</f>
        <v xml:space="preserve"> </v>
      </c>
      <c r="Q18" s="101"/>
      <c r="R18" s="101"/>
      <c r="S18" s="111" t="str">
        <f>IFERROR(VLOOKUP(B18,Concentrado_PB!K$2:AP$1031,28,0)," ")</f>
        <v xml:space="preserve"> </v>
      </c>
      <c r="T18" s="112"/>
      <c r="U18" s="113"/>
      <c r="V18" s="75" t="str">
        <f>IFERROR(VLOOKUP(B18,Concentrado_PB!K$2:AP$1031,27,0)," ")</f>
        <v xml:space="preserve"> </v>
      </c>
      <c r="W18" s="75" t="str">
        <f>IFERROR(VLOOKUP(B18,Concentrado_PB!K$2:AP$1031,29,0)," ")</f>
        <v xml:space="preserve"> </v>
      </c>
      <c r="X18" s="75" t="str">
        <f>IFERROR(VLOOKUP(B18,Concentrado_PB!K$2:AP$1031,30,0)," ")</f>
        <v xml:space="preserve"> </v>
      </c>
      <c r="Y18" s="75" t="str">
        <f>IFERROR(VLOOKUP(B18,Concentrado_PB!K$2:AP$1031,31,0)," ")</f>
        <v xml:space="preserve"> </v>
      </c>
      <c r="Z18" s="75" t="str">
        <f>IFERROR(VLOOKUP(B18,Concentrado_PB!K$2:AP$1031,32,0)," ")</f>
        <v xml:space="preserve"> </v>
      </c>
      <c r="AA18" s="78"/>
      <c r="AB18" s="78"/>
      <c r="AC18" s="79"/>
      <c r="AD18" s="80"/>
    </row>
    <row r="19" spans="1:30" ht="129.94999999999999" customHeight="1">
      <c r="A19" s="64">
        <v>7</v>
      </c>
      <c r="B19" s="65" t="str">
        <f t="shared" si="0"/>
        <v/>
      </c>
      <c r="C19" s="75" t="str">
        <f>IFERROR(VLOOKUP(B19,Concentrado_PB!K$3:AP$1031,2,0)," ")</f>
        <v xml:space="preserve"> </v>
      </c>
      <c r="D19" s="75" t="str">
        <f>IFERROR(VLOOKUP(B19,Concentrado_PB!K$3:AP$1031,4,0)," ")</f>
        <v xml:space="preserve"> </v>
      </c>
      <c r="E19" s="75" t="str">
        <f>IFERROR(VLOOKUP(B19,Concentrado_PB!K$3:AP$1031,6,0)," ")</f>
        <v xml:space="preserve"> </v>
      </c>
      <c r="F19" s="76" t="str">
        <f>IFERROR(VLOOKUP(V$9&amp;A19,Concentrado_PB!A8:BX1037,27,0)," ")</f>
        <v xml:space="preserve"> </v>
      </c>
      <c r="G19" s="77" t="str">
        <f>IFERROR(VLOOKUP(V$9&amp;A19,Concentrado_PB!A8:BX1037,20,0)," ")</f>
        <v xml:space="preserve"> </v>
      </c>
      <c r="H19" s="75" t="str">
        <f>IFERROR(VLOOKUP(V$9&amp;A19,Concentrado_PB!A$3:I$1031,8,0),"")</f>
        <v/>
      </c>
      <c r="I19" s="101" t="str">
        <f>IFERROR(VLOOKUP(V$9&amp;A19,Concentrado_PB!A$3:I$1031,9,0)," ")</f>
        <v xml:space="preserve"> </v>
      </c>
      <c r="J19" s="101"/>
      <c r="K19" s="101"/>
      <c r="L19" s="75" t="str">
        <f>IFERROR(VLOOKUP(B19,Concentrado_PB!K8:AP1037,24,0)," ")</f>
        <v xml:space="preserve"> </v>
      </c>
      <c r="M19" s="101" t="str">
        <f>IFERROR(VLOOKUP(B19,Concentrado_PB!K$2:AP$1031,25,0)," ")</f>
        <v xml:space="preserve"> </v>
      </c>
      <c r="N19" s="101"/>
      <c r="O19" s="101"/>
      <c r="P19" s="101" t="str">
        <f>IFERROR(VLOOKUP(B19,Concentrado_PB!K$2:AP$1031,26,0)," ")</f>
        <v xml:space="preserve"> </v>
      </c>
      <c r="Q19" s="101"/>
      <c r="R19" s="101"/>
      <c r="S19" s="111" t="str">
        <f>IFERROR(VLOOKUP(B19,Concentrado_PB!K$2:AP$1031,28,0)," ")</f>
        <v xml:space="preserve"> </v>
      </c>
      <c r="T19" s="112"/>
      <c r="U19" s="113"/>
      <c r="V19" s="75" t="str">
        <f>IFERROR(VLOOKUP(B19,Concentrado_PB!K$2:AP$1031,27,0)," ")</f>
        <v xml:space="preserve"> </v>
      </c>
      <c r="W19" s="75" t="str">
        <f>IFERROR(VLOOKUP(B19,Concentrado_PB!K$2:AP$1031,29,0)," ")</f>
        <v xml:space="preserve"> </v>
      </c>
      <c r="X19" s="75" t="str">
        <f>IFERROR(VLOOKUP(B19,Concentrado_PB!K$2:AP$1031,30,0)," ")</f>
        <v xml:space="preserve"> </v>
      </c>
      <c r="Y19" s="75" t="str">
        <f>IFERROR(VLOOKUP(B19,Concentrado_PB!K$2:AP$1031,31,0)," ")</f>
        <v xml:space="preserve"> </v>
      </c>
      <c r="Z19" s="75" t="str">
        <f>IFERROR(VLOOKUP(B19,Concentrado_PB!K$2:AP$1031,32,0)," ")</f>
        <v xml:space="preserve"> </v>
      </c>
      <c r="AA19" s="78"/>
      <c r="AB19" s="78"/>
      <c r="AC19" s="79"/>
      <c r="AD19" s="80"/>
    </row>
    <row r="20" spans="1:30" ht="129.94999999999999" customHeight="1">
      <c r="A20" s="64">
        <v>8</v>
      </c>
      <c r="B20" s="65" t="str">
        <f t="shared" si="0"/>
        <v/>
      </c>
      <c r="C20" s="75" t="str">
        <f>IFERROR(VLOOKUP(B20,Concentrado_PB!K$3:AP$1031,2,0)," ")</f>
        <v xml:space="preserve"> </v>
      </c>
      <c r="D20" s="75" t="str">
        <f>IFERROR(VLOOKUP(B20,Concentrado_PB!K$3:AP$1031,4,0)," ")</f>
        <v xml:space="preserve"> </v>
      </c>
      <c r="E20" s="75" t="str">
        <f>IFERROR(VLOOKUP(B20,Concentrado_PB!K$3:AP$1031,6,0)," ")</f>
        <v xml:space="preserve"> </v>
      </c>
      <c r="F20" s="76" t="str">
        <f>IFERROR(VLOOKUP(V$9&amp;A20,Concentrado_PB!A9:BX1038,27,0)," ")</f>
        <v xml:space="preserve"> </v>
      </c>
      <c r="G20" s="77" t="str">
        <f>IFERROR(VLOOKUP(V$9&amp;A20,Concentrado_PB!A9:BX1038,20,0)," ")</f>
        <v xml:space="preserve"> </v>
      </c>
      <c r="H20" s="75" t="str">
        <f>IFERROR(VLOOKUP(V$9&amp;A20,Concentrado_PB!A$3:I$1031,8,0),"")</f>
        <v/>
      </c>
      <c r="I20" s="101" t="str">
        <f>IFERROR(VLOOKUP(V$9&amp;A20,Concentrado_PB!A$3:I$1031,9,0)," ")</f>
        <v xml:space="preserve"> </v>
      </c>
      <c r="J20" s="101"/>
      <c r="K20" s="101"/>
      <c r="L20" s="75" t="str">
        <f>IFERROR(VLOOKUP(B20,Concentrado_PB!K9:AP1038,24,0)," ")</f>
        <v xml:space="preserve"> </v>
      </c>
      <c r="M20" s="101" t="str">
        <f>IFERROR(VLOOKUP(B20,Concentrado_PB!K$2:AP$1031,25,0)," ")</f>
        <v xml:space="preserve"> </v>
      </c>
      <c r="N20" s="101"/>
      <c r="O20" s="101"/>
      <c r="P20" s="101" t="str">
        <f>IFERROR(VLOOKUP(B20,Concentrado_PB!K$2:AP$1031,26,0)," ")</f>
        <v xml:space="preserve"> </v>
      </c>
      <c r="Q20" s="101"/>
      <c r="R20" s="101"/>
      <c r="S20" s="111" t="str">
        <f>IFERROR(VLOOKUP(B20,Concentrado_PB!K$2:AP$1031,28,0)," ")</f>
        <v xml:space="preserve"> </v>
      </c>
      <c r="T20" s="112"/>
      <c r="U20" s="113"/>
      <c r="V20" s="75" t="str">
        <f>IFERROR(VLOOKUP(B20,Concentrado_PB!K$2:AP$1031,27,0)," ")</f>
        <v xml:space="preserve"> </v>
      </c>
      <c r="W20" s="75" t="str">
        <f>IFERROR(VLOOKUP(B20,Concentrado_PB!K$2:AP$1031,29,0)," ")</f>
        <v xml:space="preserve"> </v>
      </c>
      <c r="X20" s="75" t="str">
        <f>IFERROR(VLOOKUP(B20,Concentrado_PB!K$2:AP$1031,30,0)," ")</f>
        <v xml:space="preserve"> </v>
      </c>
      <c r="Y20" s="75" t="str">
        <f>IFERROR(VLOOKUP(B20,Concentrado_PB!K$2:AP$1031,31,0)," ")</f>
        <v xml:space="preserve"> </v>
      </c>
      <c r="Z20" s="75" t="str">
        <f>IFERROR(VLOOKUP(B20,Concentrado_PB!K$2:AP$1031,32,0)," ")</f>
        <v xml:space="preserve"> </v>
      </c>
      <c r="AA20" s="78"/>
      <c r="AB20" s="78"/>
      <c r="AC20" s="79"/>
      <c r="AD20" s="80"/>
    </row>
    <row r="21" spans="1:30" ht="129.94999999999999" customHeight="1">
      <c r="A21" s="64">
        <v>9</v>
      </c>
      <c r="B21" s="65" t="str">
        <f t="shared" si="0"/>
        <v/>
      </c>
      <c r="C21" s="75" t="str">
        <f>IFERROR(VLOOKUP(B21,Concentrado_PB!K$3:AP$1031,2,0)," ")</f>
        <v xml:space="preserve"> </v>
      </c>
      <c r="D21" s="75" t="str">
        <f>IFERROR(VLOOKUP(B21,Concentrado_PB!K$3:AP$1031,4,0)," ")</f>
        <v xml:space="preserve"> </v>
      </c>
      <c r="E21" s="75" t="str">
        <f>IFERROR(VLOOKUP(B21,Concentrado_PB!K$3:AP$1031,6,0)," ")</f>
        <v xml:space="preserve"> </v>
      </c>
      <c r="F21" s="76" t="str">
        <f>IFERROR(VLOOKUP(V$9&amp;A21,Concentrado_PB!A10:BX1039,27,0)," ")</f>
        <v xml:space="preserve"> </v>
      </c>
      <c r="G21" s="77" t="str">
        <f>IFERROR(VLOOKUP(V$9&amp;A21,Concentrado_PB!A10:BX1039,20,0)," ")</f>
        <v xml:space="preserve"> </v>
      </c>
      <c r="H21" s="75" t="str">
        <f>IFERROR(VLOOKUP(V$9&amp;A21,Concentrado_PB!A$3:I$1031,8,0),"")</f>
        <v/>
      </c>
      <c r="I21" s="101" t="str">
        <f>IFERROR(VLOOKUP(V$9&amp;A21,Concentrado_PB!A$3:I$1031,9,0)," ")</f>
        <v xml:space="preserve"> </v>
      </c>
      <c r="J21" s="101"/>
      <c r="K21" s="101"/>
      <c r="L21" s="75" t="str">
        <f>IFERROR(VLOOKUP(B21,Concentrado_PB!K10:AP1039,24,0)," ")</f>
        <v xml:space="preserve"> </v>
      </c>
      <c r="M21" s="101" t="str">
        <f>IFERROR(VLOOKUP(B21,Concentrado_PB!K$2:AP$1031,25,0)," ")</f>
        <v xml:space="preserve"> </v>
      </c>
      <c r="N21" s="101"/>
      <c r="O21" s="101"/>
      <c r="P21" s="101" t="str">
        <f>IFERROR(VLOOKUP(B21,Concentrado_PB!K$2:AP$1031,26,0)," ")</f>
        <v xml:space="preserve"> </v>
      </c>
      <c r="Q21" s="101"/>
      <c r="R21" s="101"/>
      <c r="S21" s="111" t="str">
        <f>IFERROR(VLOOKUP(B21,Concentrado_PB!K$2:AP$1031,28,0)," ")</f>
        <v xml:space="preserve"> </v>
      </c>
      <c r="T21" s="112"/>
      <c r="U21" s="113"/>
      <c r="V21" s="75" t="str">
        <f>IFERROR(VLOOKUP(B21,Concentrado_PB!K$2:AP$1031,27,0)," ")</f>
        <v xml:space="preserve"> </v>
      </c>
      <c r="W21" s="75" t="str">
        <f>IFERROR(VLOOKUP(B21,Concentrado_PB!K$2:AP$1031,29,0)," ")</f>
        <v xml:space="preserve"> </v>
      </c>
      <c r="X21" s="75" t="str">
        <f>IFERROR(VLOOKUP(B21,Concentrado_PB!K$2:AP$1031,30,0)," ")</f>
        <v xml:space="preserve"> </v>
      </c>
      <c r="Y21" s="75" t="str">
        <f>IFERROR(VLOOKUP(B21,Concentrado_PB!K$2:AP$1031,31,0)," ")</f>
        <v xml:space="preserve"> </v>
      </c>
      <c r="Z21" s="75" t="str">
        <f>IFERROR(VLOOKUP(B21,Concentrado_PB!K$2:AP$1031,32,0)," ")</f>
        <v xml:space="preserve"> </v>
      </c>
      <c r="AA21" s="78"/>
      <c r="AB21" s="78"/>
      <c r="AC21" s="79"/>
      <c r="AD21" s="80"/>
    </row>
    <row r="22" spans="1:30" ht="129.94999999999999" customHeight="1">
      <c r="A22" s="64">
        <v>10</v>
      </c>
      <c r="B22" s="65" t="str">
        <f t="shared" si="0"/>
        <v/>
      </c>
      <c r="C22" s="75" t="str">
        <f>IFERROR(VLOOKUP(B22,Concentrado_PB!K$3:AP$1031,2,0)," ")</f>
        <v xml:space="preserve"> </v>
      </c>
      <c r="D22" s="75" t="str">
        <f>IFERROR(VLOOKUP(B22,Concentrado_PB!K$3:AP$1031,4,0)," ")</f>
        <v xml:space="preserve"> </v>
      </c>
      <c r="E22" s="75" t="str">
        <f>IFERROR(VLOOKUP(B22,Concentrado_PB!K$3:AP$1031,6,0)," ")</f>
        <v xml:space="preserve"> </v>
      </c>
      <c r="F22" s="76" t="str">
        <f>IFERROR(VLOOKUP(V$9&amp;A22,Concentrado_PB!A11:BX1040,27,0)," ")</f>
        <v xml:space="preserve"> </v>
      </c>
      <c r="G22" s="77" t="str">
        <f>IFERROR(VLOOKUP(V$9&amp;A22,Concentrado_PB!A11:BX1040,20,0)," ")</f>
        <v xml:space="preserve"> </v>
      </c>
      <c r="H22" s="75" t="str">
        <f>IFERROR(VLOOKUP(V$9&amp;A22,Concentrado_PB!A$3:I$1031,8,0),"")</f>
        <v/>
      </c>
      <c r="I22" s="101" t="str">
        <f>IFERROR(VLOOKUP(V$9&amp;A22,Concentrado_PB!A$3:I$1031,9,0)," ")</f>
        <v xml:space="preserve"> </v>
      </c>
      <c r="J22" s="101"/>
      <c r="K22" s="101"/>
      <c r="L22" s="75" t="str">
        <f>IFERROR(VLOOKUP(B22,Concentrado_PB!K11:AP1040,24,0)," ")</f>
        <v xml:space="preserve"> </v>
      </c>
      <c r="M22" s="101" t="str">
        <f>IFERROR(VLOOKUP(B22,Concentrado_PB!K$2:AP$1031,25,0)," ")</f>
        <v xml:space="preserve"> </v>
      </c>
      <c r="N22" s="101"/>
      <c r="O22" s="101"/>
      <c r="P22" s="101" t="str">
        <f>IFERROR(VLOOKUP(B22,Concentrado_PB!K$2:AP$1031,26,0)," ")</f>
        <v xml:space="preserve"> </v>
      </c>
      <c r="Q22" s="101"/>
      <c r="R22" s="101"/>
      <c r="S22" s="111" t="str">
        <f>IFERROR(VLOOKUP(B22,Concentrado_PB!K$2:AP$1031,28,0)," ")</f>
        <v xml:space="preserve"> </v>
      </c>
      <c r="T22" s="112"/>
      <c r="U22" s="113"/>
      <c r="V22" s="75" t="str">
        <f>IFERROR(VLOOKUP(B22,Concentrado_PB!K$2:AP$1031,27,0)," ")</f>
        <v xml:space="preserve"> </v>
      </c>
      <c r="W22" s="75" t="str">
        <f>IFERROR(VLOOKUP(B22,Concentrado_PB!K$2:AP$1031,29,0)," ")</f>
        <v xml:space="preserve"> </v>
      </c>
      <c r="X22" s="75" t="str">
        <f>IFERROR(VLOOKUP(B22,Concentrado_PB!K$2:AP$1031,30,0)," ")</f>
        <v xml:space="preserve"> </v>
      </c>
      <c r="Y22" s="75" t="str">
        <f>IFERROR(VLOOKUP(B22,Concentrado_PB!K$2:AP$1031,31,0)," ")</f>
        <v xml:space="preserve"> </v>
      </c>
      <c r="Z22" s="75" t="str">
        <f>IFERROR(VLOOKUP(B22,Concentrado_PB!K$2:AP$1031,32,0)," ")</f>
        <v xml:space="preserve"> </v>
      </c>
      <c r="AA22" s="78"/>
      <c r="AB22" s="78"/>
      <c r="AC22" s="79"/>
      <c r="AD22" s="80"/>
    </row>
    <row r="23" spans="1:30" ht="129.94999999999999" customHeight="1">
      <c r="A23" s="64">
        <v>11</v>
      </c>
      <c r="B23" s="65" t="str">
        <f t="shared" si="0"/>
        <v/>
      </c>
      <c r="C23" s="75" t="str">
        <f>IFERROR(VLOOKUP(B23,Concentrado_PB!K$3:AP$1031,2,0)," ")</f>
        <v xml:space="preserve"> </v>
      </c>
      <c r="D23" s="75" t="str">
        <f>IFERROR(VLOOKUP(B23,Concentrado_PB!K$3:AP$1031,4,0)," ")</f>
        <v xml:space="preserve"> </v>
      </c>
      <c r="E23" s="75" t="str">
        <f>IFERROR(VLOOKUP(B23,Concentrado_PB!K$3:AP$1031,6,0)," ")</f>
        <v xml:space="preserve"> </v>
      </c>
      <c r="F23" s="76" t="str">
        <f>IFERROR(VLOOKUP(V$9&amp;A23,Concentrado_PB!A12:BX1041,27,0)," ")</f>
        <v xml:space="preserve"> </v>
      </c>
      <c r="G23" s="77" t="str">
        <f>IFERROR(VLOOKUP(V$9&amp;A23,Concentrado_PB!A12:BX1041,20,0)," ")</f>
        <v xml:space="preserve"> </v>
      </c>
      <c r="H23" s="75" t="str">
        <f>IFERROR(VLOOKUP(V$9&amp;A23,Concentrado_PB!A$3:I$1031,8,0),"")</f>
        <v/>
      </c>
      <c r="I23" s="101" t="str">
        <f>IFERROR(VLOOKUP(V$9&amp;A23,Concentrado_PB!A$3:I$1031,9,0)," ")</f>
        <v xml:space="preserve"> </v>
      </c>
      <c r="J23" s="101"/>
      <c r="K23" s="101"/>
      <c r="L23" s="75" t="str">
        <f>IFERROR(VLOOKUP(B23,Concentrado_PB!K12:AP1041,24,0)," ")</f>
        <v xml:space="preserve"> </v>
      </c>
      <c r="M23" s="101" t="str">
        <f>IFERROR(VLOOKUP(B23,Concentrado_PB!K$2:AP$1031,25,0)," ")</f>
        <v xml:space="preserve"> </v>
      </c>
      <c r="N23" s="101"/>
      <c r="O23" s="101"/>
      <c r="P23" s="101" t="str">
        <f>IFERROR(VLOOKUP(B23,Concentrado_PB!K$2:AP$1031,26,0)," ")</f>
        <v xml:space="preserve"> </v>
      </c>
      <c r="Q23" s="101"/>
      <c r="R23" s="101"/>
      <c r="S23" s="111" t="str">
        <f>IFERROR(VLOOKUP(B23,Concentrado_PB!K$2:AP$1031,28,0)," ")</f>
        <v xml:space="preserve"> </v>
      </c>
      <c r="T23" s="112"/>
      <c r="U23" s="113"/>
      <c r="V23" s="75" t="str">
        <f>IFERROR(VLOOKUP(B23,Concentrado_PB!K$2:AP$1031,27,0)," ")</f>
        <v xml:space="preserve"> </v>
      </c>
      <c r="W23" s="75" t="str">
        <f>IFERROR(VLOOKUP(B23,Concentrado_PB!K$2:AP$1031,29,0)," ")</f>
        <v xml:space="preserve"> </v>
      </c>
      <c r="X23" s="75" t="str">
        <f>IFERROR(VLOOKUP(B23,Concentrado_PB!K$2:AP$1031,30,0)," ")</f>
        <v xml:space="preserve"> </v>
      </c>
      <c r="Y23" s="75" t="str">
        <f>IFERROR(VLOOKUP(B23,Concentrado_PB!K$2:AP$1031,31,0)," ")</f>
        <v xml:space="preserve"> </v>
      </c>
      <c r="Z23" s="75" t="str">
        <f>IFERROR(VLOOKUP(B23,Concentrado_PB!K$2:AP$1031,32,0)," ")</f>
        <v xml:space="preserve"> </v>
      </c>
      <c r="AA23" s="78"/>
      <c r="AB23" s="78"/>
      <c r="AC23" s="79"/>
      <c r="AD23" s="80"/>
    </row>
    <row r="24" spans="1:30" ht="129.94999999999999" customHeight="1">
      <c r="A24" s="64">
        <v>12</v>
      </c>
      <c r="B24" s="65" t="str">
        <f t="shared" si="0"/>
        <v/>
      </c>
      <c r="C24" s="75" t="str">
        <f>IFERROR(VLOOKUP(B24,Concentrado_PB!K$3:AP$1031,2,0)," ")</f>
        <v xml:space="preserve"> </v>
      </c>
      <c r="D24" s="75" t="str">
        <f>IFERROR(VLOOKUP(B24,Concentrado_PB!K$3:AP$1031,4,0)," ")</f>
        <v xml:space="preserve"> </v>
      </c>
      <c r="E24" s="75" t="str">
        <f>IFERROR(VLOOKUP(B24,Concentrado_PB!K$3:AP$1031,6,0)," ")</f>
        <v xml:space="preserve"> </v>
      </c>
      <c r="F24" s="76" t="str">
        <f>IFERROR(VLOOKUP(V$9&amp;A24,Concentrado_PB!A13:BX1042,27,0)," ")</f>
        <v xml:space="preserve"> </v>
      </c>
      <c r="G24" s="77" t="str">
        <f>IFERROR(VLOOKUP(V$9&amp;A24,Concentrado_PB!A13:BX1042,20,0)," ")</f>
        <v xml:space="preserve"> </v>
      </c>
      <c r="H24" s="75" t="str">
        <f>IFERROR(VLOOKUP(V$9&amp;A24,Concentrado_PB!A$3:I$1031,8,0),"")</f>
        <v/>
      </c>
      <c r="I24" s="101" t="str">
        <f>IFERROR(VLOOKUP(V$9&amp;A24,Concentrado_PB!A$3:I$1031,9,0)," ")</f>
        <v xml:space="preserve"> </v>
      </c>
      <c r="J24" s="101"/>
      <c r="K24" s="101"/>
      <c r="L24" s="75" t="str">
        <f>IFERROR(VLOOKUP(B24,Concentrado_PB!K13:AP1042,24,0)," ")</f>
        <v xml:space="preserve"> </v>
      </c>
      <c r="M24" s="101" t="str">
        <f>IFERROR(VLOOKUP(B24,Concentrado_PB!K$2:AP$1031,25,0)," ")</f>
        <v xml:space="preserve"> </v>
      </c>
      <c r="N24" s="101"/>
      <c r="O24" s="101"/>
      <c r="P24" s="101" t="str">
        <f>IFERROR(VLOOKUP(B24,Concentrado_PB!K$2:AP$1031,26,0)," ")</f>
        <v xml:space="preserve"> </v>
      </c>
      <c r="Q24" s="101"/>
      <c r="R24" s="101"/>
      <c r="S24" s="111" t="str">
        <f>IFERROR(VLOOKUP(B24,Concentrado_PB!K$2:AP$1031,28,0)," ")</f>
        <v xml:space="preserve"> </v>
      </c>
      <c r="T24" s="112"/>
      <c r="U24" s="113"/>
      <c r="V24" s="75" t="str">
        <f>IFERROR(VLOOKUP(B24,Concentrado_PB!K$2:AP$1031,27,0)," ")</f>
        <v xml:space="preserve"> </v>
      </c>
      <c r="W24" s="75" t="str">
        <f>IFERROR(VLOOKUP(B24,Concentrado_PB!K$2:AP$1031,29,0)," ")</f>
        <v xml:space="preserve"> </v>
      </c>
      <c r="X24" s="75" t="str">
        <f>IFERROR(VLOOKUP(B24,Concentrado_PB!K$2:AP$1031,30,0)," ")</f>
        <v xml:space="preserve"> </v>
      </c>
      <c r="Y24" s="75" t="str">
        <f>IFERROR(VLOOKUP(B24,Concentrado_PB!K$2:AP$1031,31,0)," ")</f>
        <v xml:space="preserve"> </v>
      </c>
      <c r="Z24" s="75" t="str">
        <f>IFERROR(VLOOKUP(B24,Concentrado_PB!K$2:AP$1031,32,0)," ")</f>
        <v xml:space="preserve"> </v>
      </c>
      <c r="AA24" s="78"/>
      <c r="AB24" s="78"/>
      <c r="AC24" s="79"/>
      <c r="AD24" s="80"/>
    </row>
    <row r="25" spans="1:30" ht="129.94999999999999" customHeight="1">
      <c r="A25" s="64">
        <v>13</v>
      </c>
      <c r="B25" s="65" t="str">
        <f t="shared" si="0"/>
        <v/>
      </c>
      <c r="C25" s="75" t="str">
        <f>IFERROR(VLOOKUP(B25,Concentrado_PB!K$3:AP$1031,2,0)," ")</f>
        <v xml:space="preserve"> </v>
      </c>
      <c r="D25" s="75" t="str">
        <f>IFERROR(VLOOKUP(B25,Concentrado_PB!K$3:AP$1031,4,0)," ")</f>
        <v xml:space="preserve"> </v>
      </c>
      <c r="E25" s="75" t="str">
        <f>IFERROR(VLOOKUP(B25,Concentrado_PB!K$3:AP$1031,6,0)," ")</f>
        <v xml:space="preserve"> </v>
      </c>
      <c r="F25" s="76" t="str">
        <f>IFERROR(VLOOKUP(V$9&amp;A25,Concentrado_PB!A14:BX1043,27,0)," ")</f>
        <v xml:space="preserve"> </v>
      </c>
      <c r="G25" s="77" t="str">
        <f>IFERROR(VLOOKUP(V$9&amp;A25,Concentrado_PB!A14:BX1043,20,0)," ")</f>
        <v xml:space="preserve"> </v>
      </c>
      <c r="H25" s="75" t="str">
        <f>IFERROR(VLOOKUP(V$9&amp;A25,Concentrado_PB!A$3:I$1031,8,0),"")</f>
        <v/>
      </c>
      <c r="I25" s="101" t="str">
        <f>IFERROR(VLOOKUP(V$9&amp;A25,Concentrado_PB!A$3:I$1031,9,0)," ")</f>
        <v xml:space="preserve"> </v>
      </c>
      <c r="J25" s="101"/>
      <c r="K25" s="101"/>
      <c r="L25" s="75" t="str">
        <f>IFERROR(VLOOKUP(B25,Concentrado_PB!K14:AP1043,24,0)," ")</f>
        <v xml:space="preserve"> </v>
      </c>
      <c r="M25" s="101" t="str">
        <f>IFERROR(VLOOKUP(B25,Concentrado_PB!K$2:AP$1031,25,0)," ")</f>
        <v xml:space="preserve"> </v>
      </c>
      <c r="N25" s="101"/>
      <c r="O25" s="101"/>
      <c r="P25" s="101" t="str">
        <f>IFERROR(VLOOKUP(B25,Concentrado_PB!K$2:AP$1031,26,0)," ")</f>
        <v xml:space="preserve"> </v>
      </c>
      <c r="Q25" s="101"/>
      <c r="R25" s="101"/>
      <c r="S25" s="111" t="str">
        <f>IFERROR(VLOOKUP(B25,Concentrado_PB!K$2:AP$1031,28,0)," ")</f>
        <v xml:space="preserve"> </v>
      </c>
      <c r="T25" s="112"/>
      <c r="U25" s="113"/>
      <c r="V25" s="75" t="str">
        <f>IFERROR(VLOOKUP(B25,Concentrado_PB!K$2:AP$1031,27,0)," ")</f>
        <v xml:space="preserve"> </v>
      </c>
      <c r="W25" s="75" t="str">
        <f>IFERROR(VLOOKUP(B25,Concentrado_PB!K$2:AP$1031,29,0)," ")</f>
        <v xml:space="preserve"> </v>
      </c>
      <c r="X25" s="75" t="str">
        <f>IFERROR(VLOOKUP(B25,Concentrado_PB!K$2:AP$1031,30,0)," ")</f>
        <v xml:space="preserve"> </v>
      </c>
      <c r="Y25" s="75" t="str">
        <f>IFERROR(VLOOKUP(B25,Concentrado_PB!K$2:AP$1031,31,0)," ")</f>
        <v xml:space="preserve"> </v>
      </c>
      <c r="Z25" s="75" t="str">
        <f>IFERROR(VLOOKUP(B25,Concentrado_PB!K$2:AP$1031,32,0)," ")</f>
        <v xml:space="preserve"> </v>
      </c>
      <c r="AA25" s="78"/>
      <c r="AB25" s="78"/>
      <c r="AC25" s="79"/>
      <c r="AD25" s="80"/>
    </row>
    <row r="26" spans="1:30" ht="129.94999999999999" customHeight="1">
      <c r="A26" s="64">
        <v>14</v>
      </c>
      <c r="B26" s="65" t="str">
        <f t="shared" si="0"/>
        <v/>
      </c>
      <c r="C26" s="75" t="str">
        <f>IFERROR(VLOOKUP(B26,Concentrado_PB!K$3:AP$1031,2,0)," ")</f>
        <v xml:space="preserve"> </v>
      </c>
      <c r="D26" s="75" t="str">
        <f>IFERROR(VLOOKUP(B26,Concentrado_PB!K$3:AP$1031,4,0)," ")</f>
        <v xml:space="preserve"> </v>
      </c>
      <c r="E26" s="75" t="str">
        <f>IFERROR(VLOOKUP(B26,Concentrado_PB!K$3:AP$1031,6,0)," ")</f>
        <v xml:space="preserve"> </v>
      </c>
      <c r="F26" s="76" t="str">
        <f>IFERROR(VLOOKUP(V$9&amp;A26,Concentrado_PB!A15:BX1044,27,0)," ")</f>
        <v xml:space="preserve"> </v>
      </c>
      <c r="G26" s="77" t="str">
        <f>IFERROR(VLOOKUP(V$9&amp;A26,Concentrado_PB!A15:BX1044,20,0)," ")</f>
        <v xml:space="preserve"> </v>
      </c>
      <c r="H26" s="75" t="str">
        <f>IFERROR(VLOOKUP(V$9&amp;A26,Concentrado_PB!A$3:I$1031,8,0),"")</f>
        <v/>
      </c>
      <c r="I26" s="101" t="str">
        <f>IFERROR(VLOOKUP(V$9&amp;A26,Concentrado_PB!A$3:I$1031,9,0)," ")</f>
        <v xml:space="preserve"> </v>
      </c>
      <c r="J26" s="101"/>
      <c r="K26" s="101"/>
      <c r="L26" s="75" t="str">
        <f>IFERROR(VLOOKUP(B26,Concentrado_PB!K15:AP1044,24,0)," ")</f>
        <v xml:space="preserve"> </v>
      </c>
      <c r="M26" s="101" t="str">
        <f>IFERROR(VLOOKUP(B26,Concentrado_PB!K$2:AP$1031,25,0)," ")</f>
        <v xml:space="preserve"> </v>
      </c>
      <c r="N26" s="101"/>
      <c r="O26" s="101"/>
      <c r="P26" s="101" t="str">
        <f>IFERROR(VLOOKUP(B26,Concentrado_PB!K$2:AP$1031,26,0)," ")</f>
        <v xml:space="preserve"> </v>
      </c>
      <c r="Q26" s="101"/>
      <c r="R26" s="101"/>
      <c r="S26" s="111" t="str">
        <f>IFERROR(VLOOKUP(B26,Concentrado_PB!K$2:AP$1031,28,0)," ")</f>
        <v xml:space="preserve"> </v>
      </c>
      <c r="T26" s="112"/>
      <c r="U26" s="113"/>
      <c r="V26" s="75" t="str">
        <f>IFERROR(VLOOKUP(B26,Concentrado_PB!K$2:AP$1031,27,0)," ")</f>
        <v xml:space="preserve"> </v>
      </c>
      <c r="W26" s="75" t="str">
        <f>IFERROR(VLOOKUP(B26,Concentrado_PB!K$2:AP$1031,29,0)," ")</f>
        <v xml:space="preserve"> </v>
      </c>
      <c r="X26" s="75" t="str">
        <f>IFERROR(VLOOKUP(B26,Concentrado_PB!K$2:AP$1031,30,0)," ")</f>
        <v xml:space="preserve"> </v>
      </c>
      <c r="Y26" s="75" t="str">
        <f>IFERROR(VLOOKUP(B26,Concentrado_PB!K$2:AP$1031,31,0)," ")</f>
        <v xml:space="preserve"> </v>
      </c>
      <c r="Z26" s="75" t="str">
        <f>IFERROR(VLOOKUP(B26,Concentrado_PB!K$2:AP$1031,32,0)," ")</f>
        <v xml:space="preserve"> </v>
      </c>
      <c r="AA26" s="78"/>
      <c r="AB26" s="78"/>
      <c r="AC26" s="79"/>
      <c r="AD26" s="80"/>
    </row>
    <row r="27" spans="1:30" ht="129.94999999999999" customHeight="1">
      <c r="A27" s="64">
        <v>15</v>
      </c>
      <c r="B27" s="65" t="str">
        <f t="shared" si="0"/>
        <v/>
      </c>
      <c r="C27" s="75" t="str">
        <f>IFERROR(VLOOKUP(B27,Concentrado_PB!K$3:AP$1031,2,0)," ")</f>
        <v xml:space="preserve"> </v>
      </c>
      <c r="D27" s="75" t="str">
        <f>IFERROR(VLOOKUP(B27,Concentrado_PB!K$3:AP$1031,4,0)," ")</f>
        <v xml:space="preserve"> </v>
      </c>
      <c r="E27" s="75" t="str">
        <f>IFERROR(VLOOKUP(B27,Concentrado_PB!K$3:AP$1031,6,0)," ")</f>
        <v xml:space="preserve"> </v>
      </c>
      <c r="F27" s="76" t="str">
        <f>IFERROR(VLOOKUP(V$9&amp;A27,Concentrado_PB!A16:BX1045,27,0)," ")</f>
        <v xml:space="preserve"> </v>
      </c>
      <c r="G27" s="77" t="str">
        <f>IFERROR(VLOOKUP(V$9&amp;A27,Concentrado_PB!A16:BX1045,20,0)," ")</f>
        <v xml:space="preserve"> </v>
      </c>
      <c r="H27" s="75" t="str">
        <f>IFERROR(VLOOKUP(V$9&amp;A27,Concentrado_PB!A$3:I$1031,8,0),"")</f>
        <v/>
      </c>
      <c r="I27" s="101" t="str">
        <f>IFERROR(VLOOKUP(V$9&amp;A27,Concentrado_PB!A$3:I$1031,9,0)," ")</f>
        <v xml:space="preserve"> </v>
      </c>
      <c r="J27" s="101"/>
      <c r="K27" s="101"/>
      <c r="L27" s="75" t="str">
        <f>IFERROR(VLOOKUP(B27,Concentrado_PB!K16:AP1045,24,0)," ")</f>
        <v xml:space="preserve"> </v>
      </c>
      <c r="M27" s="101" t="str">
        <f>IFERROR(VLOOKUP(B27,Concentrado_PB!K$2:AP$1031,25,0)," ")</f>
        <v xml:space="preserve"> </v>
      </c>
      <c r="N27" s="101"/>
      <c r="O27" s="101"/>
      <c r="P27" s="101" t="str">
        <f>IFERROR(VLOOKUP(B27,Concentrado_PB!K$2:AP$1031,26,0)," ")</f>
        <v xml:space="preserve"> </v>
      </c>
      <c r="Q27" s="101"/>
      <c r="R27" s="101"/>
      <c r="S27" s="111" t="str">
        <f>IFERROR(VLOOKUP(B27,Concentrado_PB!K$2:AP$1031,28,0)," ")</f>
        <v xml:space="preserve"> </v>
      </c>
      <c r="T27" s="112"/>
      <c r="U27" s="113"/>
      <c r="V27" s="75" t="str">
        <f>IFERROR(VLOOKUP(B27,Concentrado_PB!K$2:AP$1031,27,0)," ")</f>
        <v xml:space="preserve"> </v>
      </c>
      <c r="W27" s="75" t="str">
        <f>IFERROR(VLOOKUP(B27,Concentrado_PB!K$2:AP$1031,29,0)," ")</f>
        <v xml:space="preserve"> </v>
      </c>
      <c r="X27" s="75" t="str">
        <f>IFERROR(VLOOKUP(B27,Concentrado_PB!K$2:AP$1031,30,0)," ")</f>
        <v xml:space="preserve"> </v>
      </c>
      <c r="Y27" s="75" t="str">
        <f>IFERROR(VLOOKUP(B27,Concentrado_PB!K$2:AP$1031,31,0)," ")</f>
        <v xml:space="preserve"> </v>
      </c>
      <c r="Z27" s="75" t="str">
        <f>IFERROR(VLOOKUP(B27,Concentrado_PB!K$2:AP$1031,32,0)," ")</f>
        <v xml:space="preserve"> </v>
      </c>
      <c r="AA27" s="78"/>
      <c r="AB27" s="78"/>
      <c r="AC27" s="79"/>
      <c r="AD27" s="80"/>
    </row>
    <row r="28" spans="1:30" ht="129.94999999999999" customHeight="1">
      <c r="A28" s="64">
        <v>16</v>
      </c>
      <c r="B28" s="65" t="str">
        <f t="shared" si="0"/>
        <v/>
      </c>
      <c r="C28" s="75" t="str">
        <f>IFERROR(VLOOKUP(B28,Concentrado_PB!K$3:AP$1031,2,0)," ")</f>
        <v xml:space="preserve"> </v>
      </c>
      <c r="D28" s="75" t="str">
        <f>IFERROR(VLOOKUP(B28,Concentrado_PB!K$3:AP$1031,4,0)," ")</f>
        <v xml:space="preserve"> </v>
      </c>
      <c r="E28" s="75" t="str">
        <f>IFERROR(VLOOKUP(B28,Concentrado_PB!K$3:AP$1031,6,0)," ")</f>
        <v xml:space="preserve"> </v>
      </c>
      <c r="F28" s="76" t="str">
        <f>IFERROR(VLOOKUP(V$9&amp;A28,Concentrado_PB!A17:BX1046,27,0)," ")</f>
        <v xml:space="preserve"> </v>
      </c>
      <c r="G28" s="77" t="str">
        <f>IFERROR(VLOOKUP(V$9&amp;A28,Concentrado_PB!A17:BX1046,20,0)," ")</f>
        <v xml:space="preserve"> </v>
      </c>
      <c r="H28" s="75" t="str">
        <f>IFERROR(VLOOKUP(V$9&amp;A28,Concentrado_PB!A$3:I$1031,8,0),"")</f>
        <v/>
      </c>
      <c r="I28" s="101" t="str">
        <f>IFERROR(VLOOKUP(V$9&amp;A28,Concentrado_PB!A$3:I$1031,9,0)," ")</f>
        <v xml:space="preserve"> </v>
      </c>
      <c r="J28" s="101"/>
      <c r="K28" s="101"/>
      <c r="L28" s="75" t="str">
        <f>IFERROR(VLOOKUP(B28,Concentrado_PB!K17:AP1046,24,0)," ")</f>
        <v xml:space="preserve"> </v>
      </c>
      <c r="M28" s="101" t="str">
        <f>IFERROR(VLOOKUP(B28,Concentrado_PB!K$2:AP$1031,25,0)," ")</f>
        <v xml:space="preserve"> </v>
      </c>
      <c r="N28" s="101"/>
      <c r="O28" s="101"/>
      <c r="P28" s="101" t="str">
        <f>IFERROR(VLOOKUP(B28,Concentrado_PB!K$2:AP$1031,26,0)," ")</f>
        <v xml:space="preserve"> </v>
      </c>
      <c r="Q28" s="101"/>
      <c r="R28" s="101"/>
      <c r="S28" s="111" t="str">
        <f>IFERROR(VLOOKUP(B28,Concentrado_PB!K$2:AP$1031,28,0)," ")</f>
        <v xml:space="preserve"> </v>
      </c>
      <c r="T28" s="112"/>
      <c r="U28" s="113"/>
      <c r="V28" s="75" t="str">
        <f>IFERROR(VLOOKUP(B28,Concentrado_PB!K$2:AP$1031,27,0)," ")</f>
        <v xml:space="preserve"> </v>
      </c>
      <c r="W28" s="75" t="str">
        <f>IFERROR(VLOOKUP(B28,Concentrado_PB!K$2:AP$1031,29,0)," ")</f>
        <v xml:space="preserve"> </v>
      </c>
      <c r="X28" s="75" t="str">
        <f>IFERROR(VLOOKUP(B28,Concentrado_PB!K$2:AP$1031,30,0)," ")</f>
        <v xml:space="preserve"> </v>
      </c>
      <c r="Y28" s="75" t="str">
        <f>IFERROR(VLOOKUP(B28,Concentrado_PB!K$2:AP$1031,31,0)," ")</f>
        <v xml:space="preserve"> </v>
      </c>
      <c r="Z28" s="75" t="str">
        <f>IFERROR(VLOOKUP(B28,Concentrado_PB!K$2:AP$1031,32,0)," ")</f>
        <v xml:space="preserve"> </v>
      </c>
      <c r="AA28" s="78"/>
      <c r="AB28" s="78"/>
      <c r="AC28" s="79"/>
      <c r="AD28" s="80"/>
    </row>
    <row r="29" spans="1:30" ht="129.94999999999999" customHeight="1">
      <c r="A29" s="64">
        <v>17</v>
      </c>
      <c r="B29" s="65" t="str">
        <f t="shared" si="0"/>
        <v/>
      </c>
      <c r="C29" s="75" t="str">
        <f>IFERROR(VLOOKUP(B29,Concentrado_PB!K$3:AP$1031,2,0)," ")</f>
        <v xml:space="preserve"> </v>
      </c>
      <c r="D29" s="75" t="str">
        <f>IFERROR(VLOOKUP(B29,Concentrado_PB!K$3:AP$1031,4,0)," ")</f>
        <v xml:space="preserve"> </v>
      </c>
      <c r="E29" s="75" t="str">
        <f>IFERROR(VLOOKUP(B29,Concentrado_PB!K$3:AP$1031,6,0)," ")</f>
        <v xml:space="preserve"> </v>
      </c>
      <c r="F29" s="76" t="str">
        <f>IFERROR(VLOOKUP(V$9&amp;A29,Concentrado_PB!A18:BX1047,27,0)," ")</f>
        <v xml:space="preserve"> </v>
      </c>
      <c r="G29" s="77" t="str">
        <f>IFERROR(VLOOKUP(V$9&amp;A29,Concentrado_PB!A18:BX1047,20,0)," ")</f>
        <v xml:space="preserve"> </v>
      </c>
      <c r="H29" s="75" t="str">
        <f>IFERROR(VLOOKUP(V$9&amp;A29,Concentrado_PB!A$3:I$1031,8,0),"")</f>
        <v/>
      </c>
      <c r="I29" s="101" t="str">
        <f>IFERROR(VLOOKUP(V$9&amp;A29,Concentrado_PB!A$3:I$1031,9,0)," ")</f>
        <v xml:space="preserve"> </v>
      </c>
      <c r="J29" s="101"/>
      <c r="K29" s="101"/>
      <c r="L29" s="75" t="str">
        <f>IFERROR(VLOOKUP(B29,Concentrado_PB!K18:AP1047,24,0)," ")</f>
        <v xml:space="preserve"> </v>
      </c>
      <c r="M29" s="101" t="str">
        <f>IFERROR(VLOOKUP(B29,Concentrado_PB!K$2:AP$1031,25,0)," ")</f>
        <v xml:space="preserve"> </v>
      </c>
      <c r="N29" s="101"/>
      <c r="O29" s="101"/>
      <c r="P29" s="101" t="str">
        <f>IFERROR(VLOOKUP(B29,Concentrado_PB!K$2:AP$1031,26,0)," ")</f>
        <v xml:space="preserve"> </v>
      </c>
      <c r="Q29" s="101"/>
      <c r="R29" s="101"/>
      <c r="S29" s="111" t="str">
        <f>IFERROR(VLOOKUP(B29,Concentrado_PB!K$2:AP$1031,28,0)," ")</f>
        <v xml:space="preserve"> </v>
      </c>
      <c r="T29" s="112"/>
      <c r="U29" s="113"/>
      <c r="V29" s="75" t="str">
        <f>IFERROR(VLOOKUP(B29,Concentrado_PB!K$2:AP$1031,27,0)," ")</f>
        <v xml:space="preserve"> </v>
      </c>
      <c r="W29" s="75" t="str">
        <f>IFERROR(VLOOKUP(B29,Concentrado_PB!K$2:AP$1031,29,0)," ")</f>
        <v xml:space="preserve"> </v>
      </c>
      <c r="X29" s="75" t="str">
        <f>IFERROR(VLOOKUP(B29,Concentrado_PB!K$2:AP$1031,30,0)," ")</f>
        <v xml:space="preserve"> </v>
      </c>
      <c r="Y29" s="75" t="str">
        <f>IFERROR(VLOOKUP(B29,Concentrado_PB!K$2:AP$1031,31,0)," ")</f>
        <v xml:space="preserve"> </v>
      </c>
      <c r="Z29" s="75" t="str">
        <f>IFERROR(VLOOKUP(B29,Concentrado_PB!K$2:AP$1031,32,0)," ")</f>
        <v xml:space="preserve"> </v>
      </c>
      <c r="AA29" s="78"/>
      <c r="AB29" s="78"/>
      <c r="AC29" s="79"/>
      <c r="AD29" s="80"/>
    </row>
    <row r="30" spans="1:30" ht="129.94999999999999" customHeight="1">
      <c r="A30" s="64">
        <v>18</v>
      </c>
      <c r="B30" s="65" t="str">
        <f t="shared" si="0"/>
        <v/>
      </c>
      <c r="C30" s="75" t="str">
        <f>IFERROR(VLOOKUP(B30,Concentrado_PB!K$3:AP$1031,2,0)," ")</f>
        <v xml:space="preserve"> </v>
      </c>
      <c r="D30" s="75" t="str">
        <f>IFERROR(VLOOKUP(B30,Concentrado_PB!K$3:AP$1031,4,0)," ")</f>
        <v xml:space="preserve"> </v>
      </c>
      <c r="E30" s="75" t="str">
        <f>IFERROR(VLOOKUP(B30,Concentrado_PB!K$3:AP$1031,6,0)," ")</f>
        <v xml:space="preserve"> </v>
      </c>
      <c r="F30" s="76" t="str">
        <f>IFERROR(VLOOKUP(V$9&amp;A30,Concentrado_PB!A19:BX1048,27,0)," ")</f>
        <v xml:space="preserve"> </v>
      </c>
      <c r="G30" s="77" t="str">
        <f>IFERROR(VLOOKUP(V$9&amp;A30,Concentrado_PB!A19:BX1048,20,0)," ")</f>
        <v xml:space="preserve"> </v>
      </c>
      <c r="H30" s="75" t="str">
        <f>IFERROR(VLOOKUP(V$9&amp;A30,Concentrado_PB!A$3:I$1031,8,0),"")</f>
        <v/>
      </c>
      <c r="I30" s="101" t="str">
        <f>IFERROR(VLOOKUP(V$9&amp;A30,Concentrado_PB!A$3:I$1031,9,0)," ")</f>
        <v xml:space="preserve"> </v>
      </c>
      <c r="J30" s="101"/>
      <c r="K30" s="101"/>
      <c r="L30" s="75" t="str">
        <f>IFERROR(VLOOKUP(B30,Concentrado_PB!K19:AP1048,24,0)," ")</f>
        <v xml:space="preserve"> </v>
      </c>
      <c r="M30" s="101" t="str">
        <f>IFERROR(VLOOKUP(B30,Concentrado_PB!K$2:AP$1031,25,0)," ")</f>
        <v xml:space="preserve"> </v>
      </c>
      <c r="N30" s="101"/>
      <c r="O30" s="101"/>
      <c r="P30" s="101" t="str">
        <f>IFERROR(VLOOKUP(B30,Concentrado_PB!K$2:AP$1031,26,0)," ")</f>
        <v xml:space="preserve"> </v>
      </c>
      <c r="Q30" s="101"/>
      <c r="R30" s="101"/>
      <c r="S30" s="111" t="str">
        <f>IFERROR(VLOOKUP(B30,Concentrado_PB!K$2:AP$1031,28,0)," ")</f>
        <v xml:space="preserve"> </v>
      </c>
      <c r="T30" s="112"/>
      <c r="U30" s="113"/>
      <c r="V30" s="75" t="str">
        <f>IFERROR(VLOOKUP(B30,Concentrado_PB!K$2:AP$1031,27,0)," ")</f>
        <v xml:space="preserve"> </v>
      </c>
      <c r="W30" s="75" t="str">
        <f>IFERROR(VLOOKUP(B30,Concentrado_PB!K$2:AP$1031,29,0)," ")</f>
        <v xml:space="preserve"> </v>
      </c>
      <c r="X30" s="75" t="str">
        <f>IFERROR(VLOOKUP(B30,Concentrado_PB!K$2:AP$1031,30,0)," ")</f>
        <v xml:space="preserve"> </v>
      </c>
      <c r="Y30" s="75" t="str">
        <f>IFERROR(VLOOKUP(B30,Concentrado_PB!K$2:AP$1031,31,0)," ")</f>
        <v xml:space="preserve"> </v>
      </c>
      <c r="Z30" s="75" t="str">
        <f>IFERROR(VLOOKUP(B30,Concentrado_PB!K$2:AP$1031,32,0)," ")</f>
        <v xml:space="preserve"> </v>
      </c>
      <c r="AA30" s="78"/>
      <c r="AB30" s="78"/>
      <c r="AC30" s="79"/>
      <c r="AD30" s="80"/>
    </row>
    <row r="31" spans="1:30" ht="129.94999999999999" customHeight="1">
      <c r="A31" s="64">
        <v>19</v>
      </c>
      <c r="B31" s="65" t="str">
        <f t="shared" si="0"/>
        <v/>
      </c>
      <c r="C31" s="75" t="str">
        <f>IFERROR(VLOOKUP(B31,Concentrado_PB!K$3:AP$1031,2,0)," ")</f>
        <v xml:space="preserve"> </v>
      </c>
      <c r="D31" s="75" t="str">
        <f>IFERROR(VLOOKUP(B31,Concentrado_PB!K$3:AP$1031,4,0)," ")</f>
        <v xml:space="preserve"> </v>
      </c>
      <c r="E31" s="75" t="str">
        <f>IFERROR(VLOOKUP(B31,Concentrado_PB!K$3:AP$1031,6,0)," ")</f>
        <v xml:space="preserve"> </v>
      </c>
      <c r="F31" s="76" t="str">
        <f>IFERROR(VLOOKUP(V$9&amp;A31,Concentrado_PB!A20:BX1049,27,0)," ")</f>
        <v xml:space="preserve"> </v>
      </c>
      <c r="G31" s="77" t="str">
        <f>IFERROR(VLOOKUP(V$9&amp;A31,Concentrado_PB!A20:BX1049,20,0)," ")</f>
        <v xml:space="preserve"> </v>
      </c>
      <c r="H31" s="75" t="str">
        <f>IFERROR(VLOOKUP(V$9&amp;A31,Concentrado_PB!A$3:I$1031,8,0),"")</f>
        <v/>
      </c>
      <c r="I31" s="101" t="str">
        <f>IFERROR(VLOOKUP(V$9&amp;A31,Concentrado_PB!A$3:I$1031,9,0)," ")</f>
        <v xml:space="preserve"> </v>
      </c>
      <c r="J31" s="101"/>
      <c r="K31" s="101"/>
      <c r="L31" s="75" t="str">
        <f>IFERROR(VLOOKUP(B31,Concentrado_PB!K20:AP1049,24,0)," ")</f>
        <v xml:space="preserve"> </v>
      </c>
      <c r="M31" s="101" t="str">
        <f>IFERROR(VLOOKUP(B31,Concentrado_PB!K$2:AP$1031,25,0)," ")</f>
        <v xml:space="preserve"> </v>
      </c>
      <c r="N31" s="101"/>
      <c r="O31" s="101"/>
      <c r="P31" s="101" t="str">
        <f>IFERROR(VLOOKUP(B31,Concentrado_PB!K$2:AP$1031,26,0)," ")</f>
        <v xml:space="preserve"> </v>
      </c>
      <c r="Q31" s="101"/>
      <c r="R31" s="101"/>
      <c r="S31" s="111" t="str">
        <f>IFERROR(VLOOKUP(B31,Concentrado_PB!K$2:AP$1031,28,0)," ")</f>
        <v xml:space="preserve"> </v>
      </c>
      <c r="T31" s="112"/>
      <c r="U31" s="113"/>
      <c r="V31" s="75" t="str">
        <f>IFERROR(VLOOKUP(B31,Concentrado_PB!K$2:AP$1031,27,0)," ")</f>
        <v xml:space="preserve"> </v>
      </c>
      <c r="W31" s="75" t="str">
        <f>IFERROR(VLOOKUP(B31,Concentrado_PB!K$2:AP$1031,29,0)," ")</f>
        <v xml:space="preserve"> </v>
      </c>
      <c r="X31" s="75" t="str">
        <f>IFERROR(VLOOKUP(B31,Concentrado_PB!K$2:AP$1031,30,0)," ")</f>
        <v xml:space="preserve"> </v>
      </c>
      <c r="Y31" s="75" t="str">
        <f>IFERROR(VLOOKUP(B31,Concentrado_PB!K$2:AP$1031,31,0)," ")</f>
        <v xml:space="preserve"> </v>
      </c>
      <c r="Z31" s="75" t="str">
        <f>IFERROR(VLOOKUP(B31,Concentrado_PB!K$2:AP$1031,32,0)," ")</f>
        <v xml:space="preserve"> </v>
      </c>
      <c r="AA31" s="78"/>
      <c r="AB31" s="78"/>
      <c r="AC31" s="79"/>
      <c r="AD31" s="80"/>
    </row>
    <row r="32" spans="1:30" ht="129.94999999999999" customHeight="1">
      <c r="A32" s="64">
        <v>20</v>
      </c>
      <c r="B32" s="65" t="str">
        <f t="shared" si="0"/>
        <v/>
      </c>
      <c r="C32" s="75" t="str">
        <f>IFERROR(VLOOKUP(B32,Concentrado_PB!K$3:AP$1031,2,0)," ")</f>
        <v xml:space="preserve"> </v>
      </c>
      <c r="D32" s="75" t="str">
        <f>IFERROR(VLOOKUP(B32,Concentrado_PB!K$3:AP$1031,4,0)," ")</f>
        <v xml:space="preserve"> </v>
      </c>
      <c r="E32" s="75" t="str">
        <f>IFERROR(VLOOKUP(B32,Concentrado_PB!K$3:AP$1031,6,0)," ")</f>
        <v xml:space="preserve"> </v>
      </c>
      <c r="F32" s="76" t="str">
        <f>IFERROR(VLOOKUP(V$9&amp;A32,Concentrado_PB!A21:BX1050,27,0)," ")</f>
        <v xml:space="preserve"> </v>
      </c>
      <c r="G32" s="77" t="str">
        <f>IFERROR(VLOOKUP(V$9&amp;A32,Concentrado_PB!A21:BX1050,20,0)," ")</f>
        <v xml:space="preserve"> </v>
      </c>
      <c r="H32" s="75" t="str">
        <f>IFERROR(VLOOKUP(V$9&amp;A32,Concentrado_PB!A$3:I$1031,8,0),"")</f>
        <v/>
      </c>
      <c r="I32" s="101" t="str">
        <f>IFERROR(VLOOKUP(V$9&amp;A32,Concentrado_PB!A$3:I$1031,9,0)," ")</f>
        <v xml:space="preserve"> </v>
      </c>
      <c r="J32" s="101"/>
      <c r="K32" s="101"/>
      <c r="L32" s="75" t="str">
        <f>IFERROR(VLOOKUP(B32,Concentrado_PB!K21:AP1050,24,0)," ")</f>
        <v xml:space="preserve"> </v>
      </c>
      <c r="M32" s="101" t="str">
        <f>IFERROR(VLOOKUP(B32,Concentrado_PB!K$2:AP$1031,25,0)," ")</f>
        <v xml:space="preserve"> </v>
      </c>
      <c r="N32" s="101"/>
      <c r="O32" s="101"/>
      <c r="P32" s="101" t="str">
        <f>IFERROR(VLOOKUP(B32,Concentrado_PB!K$2:AP$1031,26,0)," ")</f>
        <v xml:space="preserve"> </v>
      </c>
      <c r="Q32" s="101"/>
      <c r="R32" s="101"/>
      <c r="S32" s="111" t="str">
        <f>IFERROR(VLOOKUP(B32,Concentrado_PB!K$2:AP$1031,28,0)," ")</f>
        <v xml:space="preserve"> </v>
      </c>
      <c r="T32" s="112"/>
      <c r="U32" s="113"/>
      <c r="V32" s="75" t="str">
        <f>IFERROR(VLOOKUP(B32,Concentrado_PB!K$2:AP$1031,27,0)," ")</f>
        <v xml:space="preserve"> </v>
      </c>
      <c r="W32" s="75" t="str">
        <f>IFERROR(VLOOKUP(B32,Concentrado_PB!K$2:AP$1031,29,0)," ")</f>
        <v xml:space="preserve"> </v>
      </c>
      <c r="X32" s="75" t="str">
        <f>IFERROR(VLOOKUP(B32,Concentrado_PB!K$2:AP$1031,30,0)," ")</f>
        <v xml:space="preserve"> </v>
      </c>
      <c r="Y32" s="75" t="str">
        <f>IFERROR(VLOOKUP(B32,Concentrado_PB!K$2:AP$1031,31,0)," ")</f>
        <v xml:space="preserve"> </v>
      </c>
      <c r="Z32" s="75" t="str">
        <f>IFERROR(VLOOKUP(B32,Concentrado_PB!K$2:AP$1031,32,0)," ")</f>
        <v xml:space="preserve"> </v>
      </c>
      <c r="AA32" s="78"/>
      <c r="AB32" s="78"/>
      <c r="AC32" s="79"/>
      <c r="AD32" s="80"/>
    </row>
    <row r="33" spans="1:30" ht="129.94999999999999" customHeight="1">
      <c r="A33" s="64">
        <v>21</v>
      </c>
      <c r="B33" s="65" t="str">
        <f t="shared" si="0"/>
        <v/>
      </c>
      <c r="C33" s="75" t="str">
        <f>IFERROR(VLOOKUP(B33,Concentrado_PB!K$3:AP$1031,2,0)," ")</f>
        <v xml:space="preserve"> </v>
      </c>
      <c r="D33" s="75" t="str">
        <f>IFERROR(VLOOKUP(B33,Concentrado_PB!K$3:AP$1031,4,0)," ")</f>
        <v xml:space="preserve"> </v>
      </c>
      <c r="E33" s="75" t="str">
        <f>IFERROR(VLOOKUP(B33,Concentrado_PB!K$3:AP$1031,6,0)," ")</f>
        <v xml:space="preserve"> </v>
      </c>
      <c r="F33" s="76" t="str">
        <f>IFERROR(VLOOKUP(V$9&amp;A33,Concentrado_PB!A22:BX1051,27,0)," ")</f>
        <v xml:space="preserve"> </v>
      </c>
      <c r="G33" s="77" t="str">
        <f>IFERROR(VLOOKUP(V$9&amp;A33,Concentrado_PB!A22:BX1051,20,0)," ")</f>
        <v xml:space="preserve"> </v>
      </c>
      <c r="H33" s="75" t="str">
        <f>IFERROR(VLOOKUP(V$9&amp;A33,Concentrado_PB!A$3:I$1031,8,0),"")</f>
        <v/>
      </c>
      <c r="I33" s="101" t="str">
        <f>IFERROR(VLOOKUP(V$9&amp;A33,Concentrado_PB!A$3:I$1031,9,0)," ")</f>
        <v xml:space="preserve"> </v>
      </c>
      <c r="J33" s="101"/>
      <c r="K33" s="101"/>
      <c r="L33" s="75" t="str">
        <f>IFERROR(VLOOKUP(B33,Concentrado_PB!K22:AP1051,24,0)," ")</f>
        <v xml:space="preserve"> </v>
      </c>
      <c r="M33" s="101" t="str">
        <f>IFERROR(VLOOKUP(B33,Concentrado_PB!K$2:AP$1031,25,0)," ")</f>
        <v xml:space="preserve"> </v>
      </c>
      <c r="N33" s="101"/>
      <c r="O33" s="101"/>
      <c r="P33" s="101" t="str">
        <f>IFERROR(VLOOKUP(B33,Concentrado_PB!K$2:AP$1031,26,0)," ")</f>
        <v xml:space="preserve"> </v>
      </c>
      <c r="Q33" s="101"/>
      <c r="R33" s="101"/>
      <c r="S33" s="111" t="str">
        <f>IFERROR(VLOOKUP(B33,Concentrado_PB!K$2:AP$1031,28,0)," ")</f>
        <v xml:space="preserve"> </v>
      </c>
      <c r="T33" s="112"/>
      <c r="U33" s="113"/>
      <c r="V33" s="75" t="str">
        <f>IFERROR(VLOOKUP(B33,Concentrado_PB!K$2:AP$1031,27,0)," ")</f>
        <v xml:space="preserve"> </v>
      </c>
      <c r="W33" s="75" t="str">
        <f>IFERROR(VLOOKUP(B33,Concentrado_PB!K$2:AP$1031,29,0)," ")</f>
        <v xml:space="preserve"> </v>
      </c>
      <c r="X33" s="75" t="str">
        <f>IFERROR(VLOOKUP(B33,Concentrado_PB!K$2:AP$1031,30,0)," ")</f>
        <v xml:space="preserve"> </v>
      </c>
      <c r="Y33" s="75" t="str">
        <f>IFERROR(VLOOKUP(B33,Concentrado_PB!K$2:AP$1031,31,0)," ")</f>
        <v xml:space="preserve"> </v>
      </c>
      <c r="Z33" s="75" t="str">
        <f>IFERROR(VLOOKUP(B33,Concentrado_PB!K$2:AP$1031,32,0)," ")</f>
        <v xml:space="preserve"> </v>
      </c>
      <c r="AA33" s="78"/>
      <c r="AB33" s="78"/>
      <c r="AC33" s="79"/>
      <c r="AD33" s="80"/>
    </row>
    <row r="34" spans="1:30" ht="129.94999999999999" customHeight="1">
      <c r="A34" s="64">
        <v>22</v>
      </c>
      <c r="B34" s="65" t="str">
        <f t="shared" si="0"/>
        <v/>
      </c>
      <c r="C34" s="75" t="str">
        <f>IFERROR(VLOOKUP(B34,Concentrado_PB!K$3:AP$1031,2,0)," ")</f>
        <v xml:space="preserve"> </v>
      </c>
      <c r="D34" s="75" t="str">
        <f>IFERROR(VLOOKUP(B34,Concentrado_PB!K$3:AP$1031,4,0)," ")</f>
        <v xml:space="preserve"> </v>
      </c>
      <c r="E34" s="75" t="str">
        <f>IFERROR(VLOOKUP(B34,Concentrado_PB!K$3:AP$1031,6,0)," ")</f>
        <v xml:space="preserve"> </v>
      </c>
      <c r="F34" s="76" t="str">
        <f>IFERROR(VLOOKUP(V$9&amp;A34,Concentrado_PB!A23:BX1052,27,0)," ")</f>
        <v xml:space="preserve"> </v>
      </c>
      <c r="G34" s="77" t="str">
        <f>IFERROR(VLOOKUP(V$9&amp;A34,Concentrado_PB!A23:BX1052,20,0)," ")</f>
        <v xml:space="preserve"> </v>
      </c>
      <c r="H34" s="75" t="str">
        <f>IFERROR(VLOOKUP(V$9&amp;A34,Concentrado_PB!A$3:I$1031,8,0),"")</f>
        <v/>
      </c>
      <c r="I34" s="101" t="str">
        <f>IFERROR(VLOOKUP(V$9&amp;A34,Concentrado_PB!A$3:I$1031,9,0)," ")</f>
        <v xml:space="preserve"> </v>
      </c>
      <c r="J34" s="101"/>
      <c r="K34" s="101"/>
      <c r="L34" s="75" t="str">
        <f>IFERROR(VLOOKUP(B34,Concentrado_PB!K23:AP1052,24,0)," ")</f>
        <v xml:space="preserve"> </v>
      </c>
      <c r="M34" s="101" t="str">
        <f>IFERROR(VLOOKUP(B34,Concentrado_PB!K$2:AP$1031,25,0)," ")</f>
        <v xml:space="preserve"> </v>
      </c>
      <c r="N34" s="101"/>
      <c r="O34" s="101"/>
      <c r="P34" s="101" t="str">
        <f>IFERROR(VLOOKUP(B34,Concentrado_PB!K$2:AP$1031,26,0)," ")</f>
        <v xml:space="preserve"> </v>
      </c>
      <c r="Q34" s="101"/>
      <c r="R34" s="101"/>
      <c r="S34" s="111" t="str">
        <f>IFERROR(VLOOKUP(B34,Concentrado_PB!K$2:AP$1031,28,0)," ")</f>
        <v xml:space="preserve"> </v>
      </c>
      <c r="T34" s="112"/>
      <c r="U34" s="113"/>
      <c r="V34" s="75" t="str">
        <f>IFERROR(VLOOKUP(B34,Concentrado_PB!K$2:AP$1031,27,0)," ")</f>
        <v xml:space="preserve"> </v>
      </c>
      <c r="W34" s="75" t="str">
        <f>IFERROR(VLOOKUP(B34,Concentrado_PB!K$2:AP$1031,29,0)," ")</f>
        <v xml:space="preserve"> </v>
      </c>
      <c r="X34" s="75" t="str">
        <f>IFERROR(VLOOKUP(B34,Concentrado_PB!K$2:AP$1031,30,0)," ")</f>
        <v xml:space="preserve"> </v>
      </c>
      <c r="Y34" s="75" t="str">
        <f>IFERROR(VLOOKUP(B34,Concentrado_PB!K$2:AP$1031,31,0)," ")</f>
        <v xml:space="preserve"> </v>
      </c>
      <c r="Z34" s="75" t="str">
        <f>IFERROR(VLOOKUP(B34,Concentrado_PB!K$2:AP$1031,32,0)," ")</f>
        <v xml:space="preserve"> </v>
      </c>
      <c r="AA34" s="78"/>
      <c r="AB34" s="78"/>
      <c r="AC34" s="79"/>
      <c r="AD34" s="80"/>
    </row>
    <row r="35" spans="1:30" ht="129.94999999999999" customHeight="1">
      <c r="A35" s="64">
        <v>23</v>
      </c>
      <c r="B35" s="65" t="str">
        <f t="shared" si="0"/>
        <v/>
      </c>
      <c r="C35" s="75" t="str">
        <f>IFERROR(VLOOKUP(B35,Concentrado_PB!K$3:AP$1031,2,0)," ")</f>
        <v xml:space="preserve"> </v>
      </c>
      <c r="D35" s="75" t="str">
        <f>IFERROR(VLOOKUP(B35,Concentrado_PB!K$3:AP$1031,4,0)," ")</f>
        <v xml:space="preserve"> </v>
      </c>
      <c r="E35" s="75" t="str">
        <f>IFERROR(VLOOKUP(B35,Concentrado_PB!K$3:AP$1031,6,0)," ")</f>
        <v xml:space="preserve"> </v>
      </c>
      <c r="F35" s="76" t="str">
        <f>IFERROR(VLOOKUP(V$9&amp;A35,Concentrado_PB!A24:BX1053,27,0)," ")</f>
        <v xml:space="preserve"> </v>
      </c>
      <c r="G35" s="77" t="str">
        <f>IFERROR(VLOOKUP(V$9&amp;A35,Concentrado_PB!A24:BX1053,20,0)," ")</f>
        <v xml:space="preserve"> </v>
      </c>
      <c r="H35" s="75" t="str">
        <f>IFERROR(VLOOKUP(V$9&amp;A35,Concentrado_PB!A$3:I$1031,8,0),"")</f>
        <v/>
      </c>
      <c r="I35" s="101" t="str">
        <f>IFERROR(VLOOKUP(V$9&amp;A35,Concentrado_PB!A$3:I$1031,9,0)," ")</f>
        <v xml:space="preserve"> </v>
      </c>
      <c r="J35" s="101"/>
      <c r="K35" s="101"/>
      <c r="L35" s="75" t="str">
        <f>IFERROR(VLOOKUP(B35,Concentrado_PB!K24:AP1053,24,0)," ")</f>
        <v xml:space="preserve"> </v>
      </c>
      <c r="M35" s="101" t="str">
        <f>IFERROR(VLOOKUP(B35,Concentrado_PB!K$2:AP$1031,25,0)," ")</f>
        <v xml:space="preserve"> </v>
      </c>
      <c r="N35" s="101"/>
      <c r="O35" s="101"/>
      <c r="P35" s="101" t="str">
        <f>IFERROR(VLOOKUP(B35,Concentrado_PB!K$2:AP$1031,26,0)," ")</f>
        <v xml:space="preserve"> </v>
      </c>
      <c r="Q35" s="101"/>
      <c r="R35" s="101"/>
      <c r="S35" s="111" t="str">
        <f>IFERROR(VLOOKUP(B35,Concentrado_PB!K$2:AP$1031,28,0)," ")</f>
        <v xml:space="preserve"> </v>
      </c>
      <c r="T35" s="112"/>
      <c r="U35" s="113"/>
      <c r="V35" s="75" t="str">
        <f>IFERROR(VLOOKUP(B35,Concentrado_PB!K$2:AP$1031,27,0)," ")</f>
        <v xml:space="preserve"> </v>
      </c>
      <c r="W35" s="75" t="str">
        <f>IFERROR(VLOOKUP(B35,Concentrado_PB!K$2:AP$1031,29,0)," ")</f>
        <v xml:space="preserve"> </v>
      </c>
      <c r="X35" s="75" t="str">
        <f>IFERROR(VLOOKUP(B35,Concentrado_PB!K$2:AP$1031,30,0)," ")</f>
        <v xml:space="preserve"> </v>
      </c>
      <c r="Y35" s="75" t="str">
        <f>IFERROR(VLOOKUP(B35,Concentrado_PB!K$2:AP$1031,31,0)," ")</f>
        <v xml:space="preserve"> </v>
      </c>
      <c r="Z35" s="75" t="str">
        <f>IFERROR(VLOOKUP(B35,Concentrado_PB!K$2:AP$1031,32,0)," ")</f>
        <v xml:space="preserve"> </v>
      </c>
      <c r="AA35" s="78"/>
      <c r="AB35" s="78"/>
      <c r="AC35" s="79"/>
      <c r="AD35" s="80"/>
    </row>
    <row r="36" spans="1:30" ht="129.94999999999999" customHeight="1">
      <c r="A36" s="64">
        <v>24</v>
      </c>
      <c r="B36" s="65" t="str">
        <f t="shared" si="0"/>
        <v/>
      </c>
      <c r="C36" s="75" t="str">
        <f>IFERROR(VLOOKUP(B36,Concentrado_PB!K$3:AP$1031,2,0)," ")</f>
        <v xml:space="preserve"> </v>
      </c>
      <c r="D36" s="75" t="str">
        <f>IFERROR(VLOOKUP(B36,Concentrado_PB!K$3:AP$1031,4,0)," ")</f>
        <v xml:space="preserve"> </v>
      </c>
      <c r="E36" s="75" t="str">
        <f>IFERROR(VLOOKUP(B36,Concentrado_PB!K$3:AP$1031,6,0)," ")</f>
        <v xml:space="preserve"> </v>
      </c>
      <c r="F36" s="76" t="str">
        <f>IFERROR(VLOOKUP(V$9&amp;A36,Concentrado_PB!A25:BX1054,27,0)," ")</f>
        <v xml:space="preserve"> </v>
      </c>
      <c r="G36" s="77" t="str">
        <f>IFERROR(VLOOKUP(V$9&amp;A36,Concentrado_PB!A25:BX1054,20,0)," ")</f>
        <v xml:space="preserve"> </v>
      </c>
      <c r="H36" s="75" t="str">
        <f>IFERROR(VLOOKUP(V$9&amp;A36,Concentrado_PB!A$3:I$1031,8,0),"")</f>
        <v/>
      </c>
      <c r="I36" s="101" t="str">
        <f>IFERROR(VLOOKUP(V$9&amp;A36,Concentrado_PB!A$3:I$1031,9,0)," ")</f>
        <v xml:space="preserve"> </v>
      </c>
      <c r="J36" s="101"/>
      <c r="K36" s="101"/>
      <c r="L36" s="75" t="str">
        <f>IFERROR(VLOOKUP(B36,Concentrado_PB!K25:AP1054,24,0)," ")</f>
        <v xml:space="preserve"> </v>
      </c>
      <c r="M36" s="101" t="str">
        <f>IFERROR(VLOOKUP(B36,Concentrado_PB!K$2:AP$1031,25,0)," ")</f>
        <v xml:space="preserve"> </v>
      </c>
      <c r="N36" s="101"/>
      <c r="O36" s="101"/>
      <c r="P36" s="101" t="str">
        <f>IFERROR(VLOOKUP(B36,Concentrado_PB!K$2:AP$1031,26,0)," ")</f>
        <v xml:space="preserve"> </v>
      </c>
      <c r="Q36" s="101"/>
      <c r="R36" s="101"/>
      <c r="S36" s="111" t="str">
        <f>IFERROR(VLOOKUP(B36,Concentrado_PB!K$2:AP$1031,28,0)," ")</f>
        <v xml:space="preserve"> </v>
      </c>
      <c r="T36" s="112"/>
      <c r="U36" s="113"/>
      <c r="V36" s="75" t="str">
        <f>IFERROR(VLOOKUP(B36,Concentrado_PB!K$2:AP$1031,27,0)," ")</f>
        <v xml:space="preserve"> </v>
      </c>
      <c r="W36" s="75" t="str">
        <f>IFERROR(VLOOKUP(B36,Concentrado_PB!K$2:AP$1031,29,0)," ")</f>
        <v xml:space="preserve"> </v>
      </c>
      <c r="X36" s="75" t="str">
        <f>IFERROR(VLOOKUP(B36,Concentrado_PB!K$2:AP$1031,30,0)," ")</f>
        <v xml:space="preserve"> </v>
      </c>
      <c r="Y36" s="75" t="str">
        <f>IFERROR(VLOOKUP(B36,Concentrado_PB!K$2:AP$1031,31,0)," ")</f>
        <v xml:space="preserve"> </v>
      </c>
      <c r="Z36" s="75" t="str">
        <f>IFERROR(VLOOKUP(B36,Concentrado_PB!K$2:AP$1031,32,0)," ")</f>
        <v xml:space="preserve"> </v>
      </c>
      <c r="AA36" s="78"/>
      <c r="AB36" s="78"/>
      <c r="AC36" s="79"/>
      <c r="AD36" s="80"/>
    </row>
    <row r="37" spans="1:30" ht="129.94999999999999" customHeight="1">
      <c r="A37" s="64">
        <v>25</v>
      </c>
      <c r="B37" s="65" t="str">
        <f t="shared" si="0"/>
        <v/>
      </c>
      <c r="C37" s="75" t="str">
        <f>IFERROR(VLOOKUP(B37,Concentrado_PB!K$3:AP$1031,2,0)," ")</f>
        <v xml:space="preserve"> </v>
      </c>
      <c r="D37" s="75" t="str">
        <f>IFERROR(VLOOKUP(B37,Concentrado_PB!K$3:AP$1031,4,0)," ")</f>
        <v xml:space="preserve"> </v>
      </c>
      <c r="E37" s="75" t="str">
        <f>IFERROR(VLOOKUP(B37,Concentrado_PB!K$3:AP$1031,6,0)," ")</f>
        <v xml:space="preserve"> </v>
      </c>
      <c r="F37" s="76" t="str">
        <f>IFERROR(VLOOKUP(V$9&amp;A37,Concentrado_PB!A26:BX1055,27,0)," ")</f>
        <v xml:space="preserve"> </v>
      </c>
      <c r="G37" s="77" t="str">
        <f>IFERROR(VLOOKUP(V$9&amp;A37,Concentrado_PB!A26:BX1055,20,0)," ")</f>
        <v xml:space="preserve"> </v>
      </c>
      <c r="H37" s="75" t="str">
        <f>IFERROR(VLOOKUP(V$9&amp;A37,Concentrado_PB!A$3:I$1031,8,0),"")</f>
        <v/>
      </c>
      <c r="I37" s="101" t="str">
        <f>IFERROR(VLOOKUP(V$9&amp;A37,Concentrado_PB!A$3:I$1031,9,0)," ")</f>
        <v xml:space="preserve"> </v>
      </c>
      <c r="J37" s="101"/>
      <c r="K37" s="101"/>
      <c r="L37" s="75" t="str">
        <f>IFERROR(VLOOKUP(B37,Concentrado_PB!K26:AP1055,24,0)," ")</f>
        <v xml:space="preserve"> </v>
      </c>
      <c r="M37" s="101" t="str">
        <f>IFERROR(VLOOKUP(B37,Concentrado_PB!K$2:AP$1031,25,0)," ")</f>
        <v xml:space="preserve"> </v>
      </c>
      <c r="N37" s="101"/>
      <c r="O37" s="101"/>
      <c r="P37" s="101" t="str">
        <f>IFERROR(VLOOKUP(B37,Concentrado_PB!K$2:AP$1031,26,0)," ")</f>
        <v xml:space="preserve"> </v>
      </c>
      <c r="Q37" s="101"/>
      <c r="R37" s="101"/>
      <c r="S37" s="111" t="str">
        <f>IFERROR(VLOOKUP(B37,Concentrado_PB!K$2:AP$1031,28,0)," ")</f>
        <v xml:space="preserve"> </v>
      </c>
      <c r="T37" s="112"/>
      <c r="U37" s="113"/>
      <c r="V37" s="75" t="str">
        <f>IFERROR(VLOOKUP(B37,Concentrado_PB!K$2:AP$1031,27,0)," ")</f>
        <v xml:space="preserve"> </v>
      </c>
      <c r="W37" s="75" t="str">
        <f>IFERROR(VLOOKUP(B37,Concentrado_PB!K$2:AP$1031,29,0)," ")</f>
        <v xml:space="preserve"> </v>
      </c>
      <c r="X37" s="75" t="str">
        <f>IFERROR(VLOOKUP(B37,Concentrado_PB!K$2:AP$1031,30,0)," ")</f>
        <v xml:space="preserve"> </v>
      </c>
      <c r="Y37" s="75" t="str">
        <f>IFERROR(VLOOKUP(B37,Concentrado_PB!K$2:AP$1031,31,0)," ")</f>
        <v xml:space="preserve"> </v>
      </c>
      <c r="Z37" s="75" t="str">
        <f>IFERROR(VLOOKUP(B37,Concentrado_PB!K$2:AP$1031,32,0)," ")</f>
        <v xml:space="preserve"> </v>
      </c>
      <c r="AA37" s="78"/>
      <c r="AB37" s="78"/>
      <c r="AC37" s="79"/>
      <c r="AD37" s="80"/>
    </row>
    <row r="38" spans="1:30" ht="129.94999999999999" customHeight="1">
      <c r="A38" s="64">
        <v>26</v>
      </c>
      <c r="B38" s="65" t="str">
        <f t="shared" si="0"/>
        <v/>
      </c>
      <c r="C38" s="75" t="str">
        <f>IFERROR(VLOOKUP(B38,Concentrado_PB!K$3:AP$1031,2,0)," ")</f>
        <v xml:space="preserve"> </v>
      </c>
      <c r="D38" s="75" t="str">
        <f>IFERROR(VLOOKUP(B38,Concentrado_PB!K$3:AP$1031,4,0)," ")</f>
        <v xml:space="preserve"> </v>
      </c>
      <c r="E38" s="75" t="str">
        <f>IFERROR(VLOOKUP(B38,Concentrado_PB!K$3:AP$1031,6,0)," ")</f>
        <v xml:space="preserve"> </v>
      </c>
      <c r="F38" s="76" t="str">
        <f>IFERROR(VLOOKUP(V$9&amp;A38,Concentrado_PB!A27:BX1056,27,0)," ")</f>
        <v xml:space="preserve"> </v>
      </c>
      <c r="G38" s="77" t="str">
        <f>IFERROR(VLOOKUP(V$9&amp;A38,Concentrado_PB!A27:BX1056,20,0)," ")</f>
        <v xml:space="preserve"> </v>
      </c>
      <c r="H38" s="75" t="str">
        <f>IFERROR(VLOOKUP(V$9&amp;A38,Concentrado_PB!A$3:I$1031,8,0),"")</f>
        <v/>
      </c>
      <c r="I38" s="101" t="str">
        <f>IFERROR(VLOOKUP(V$9&amp;A38,Concentrado_PB!A$3:I$1031,9,0)," ")</f>
        <v xml:space="preserve"> </v>
      </c>
      <c r="J38" s="101"/>
      <c r="K38" s="101"/>
      <c r="L38" s="75" t="str">
        <f>IFERROR(VLOOKUP(B38,Concentrado_PB!K27:AP1056,24,0)," ")</f>
        <v xml:space="preserve"> </v>
      </c>
      <c r="M38" s="101" t="str">
        <f>IFERROR(VLOOKUP(B38,Concentrado_PB!K$2:AP$1031,25,0)," ")</f>
        <v xml:space="preserve"> </v>
      </c>
      <c r="N38" s="101"/>
      <c r="O38" s="101"/>
      <c r="P38" s="101" t="str">
        <f>IFERROR(VLOOKUP(B38,Concentrado_PB!K$2:AP$1031,26,0)," ")</f>
        <v xml:space="preserve"> </v>
      </c>
      <c r="Q38" s="101"/>
      <c r="R38" s="101"/>
      <c r="S38" s="111" t="str">
        <f>IFERROR(VLOOKUP(B38,Concentrado_PB!K$2:AP$1031,28,0)," ")</f>
        <v xml:space="preserve"> </v>
      </c>
      <c r="T38" s="112"/>
      <c r="U38" s="113"/>
      <c r="V38" s="75" t="str">
        <f>IFERROR(VLOOKUP(B38,Concentrado_PB!K$2:AP$1031,27,0)," ")</f>
        <v xml:space="preserve"> </v>
      </c>
      <c r="W38" s="75" t="str">
        <f>IFERROR(VLOOKUP(B38,Concentrado_PB!K$2:AP$1031,29,0)," ")</f>
        <v xml:space="preserve"> </v>
      </c>
      <c r="X38" s="75" t="str">
        <f>IFERROR(VLOOKUP(B38,Concentrado_PB!K$2:AP$1031,30,0)," ")</f>
        <v xml:space="preserve"> </v>
      </c>
      <c r="Y38" s="75" t="str">
        <f>IFERROR(VLOOKUP(B38,Concentrado_PB!K$2:AP$1031,31,0)," ")</f>
        <v xml:space="preserve"> </v>
      </c>
      <c r="Z38" s="75" t="str">
        <f>IFERROR(VLOOKUP(B38,Concentrado_PB!K$2:AP$1031,32,0)," ")</f>
        <v xml:space="preserve"> </v>
      </c>
      <c r="AA38" s="78"/>
      <c r="AB38" s="78"/>
      <c r="AC38" s="79"/>
      <c r="AD38" s="80"/>
    </row>
    <row r="39" spans="1:30" ht="129.94999999999999" customHeight="1">
      <c r="A39" s="64">
        <v>27</v>
      </c>
      <c r="B39" s="65" t="str">
        <f t="shared" si="0"/>
        <v/>
      </c>
      <c r="C39" s="75" t="str">
        <f>IFERROR(VLOOKUP(B39,Concentrado_PB!K$3:AP$1031,2,0)," ")</f>
        <v xml:space="preserve"> </v>
      </c>
      <c r="D39" s="75" t="str">
        <f>IFERROR(VLOOKUP(B39,Concentrado_PB!K$3:AP$1031,4,0)," ")</f>
        <v xml:space="preserve"> </v>
      </c>
      <c r="E39" s="75" t="str">
        <f>IFERROR(VLOOKUP(B39,Concentrado_PB!K$3:AP$1031,6,0)," ")</f>
        <v xml:space="preserve"> </v>
      </c>
      <c r="F39" s="76" t="str">
        <f>IFERROR(VLOOKUP(V$9&amp;A39,Concentrado_PB!A28:BX1057,27,0)," ")</f>
        <v xml:space="preserve"> </v>
      </c>
      <c r="G39" s="77" t="str">
        <f>IFERROR(VLOOKUP(V$9&amp;A39,Concentrado_PB!A28:BX1057,20,0)," ")</f>
        <v xml:space="preserve"> </v>
      </c>
      <c r="H39" s="75" t="str">
        <f>IFERROR(VLOOKUP(V$9&amp;A39,Concentrado_PB!A$3:I$1031,8,0),"")</f>
        <v/>
      </c>
      <c r="I39" s="101" t="str">
        <f>IFERROR(VLOOKUP(V$9&amp;A39,Concentrado_PB!A$3:I$1031,9,0)," ")</f>
        <v xml:space="preserve"> </v>
      </c>
      <c r="J39" s="101"/>
      <c r="K39" s="101"/>
      <c r="L39" s="75" t="str">
        <f>IFERROR(VLOOKUP(B39,Concentrado_PB!K28:AP1057,24,0)," ")</f>
        <v xml:space="preserve"> </v>
      </c>
      <c r="M39" s="101" t="str">
        <f>IFERROR(VLOOKUP(B39,Concentrado_PB!K$2:AP$1031,25,0)," ")</f>
        <v xml:space="preserve"> </v>
      </c>
      <c r="N39" s="101"/>
      <c r="O39" s="101"/>
      <c r="P39" s="101" t="str">
        <f>IFERROR(VLOOKUP(B39,Concentrado_PB!K$2:AP$1031,26,0)," ")</f>
        <v xml:space="preserve"> </v>
      </c>
      <c r="Q39" s="101"/>
      <c r="R39" s="101"/>
      <c r="S39" s="111" t="str">
        <f>IFERROR(VLOOKUP(B39,Concentrado_PB!K$2:AP$1031,28,0)," ")</f>
        <v xml:space="preserve"> </v>
      </c>
      <c r="T39" s="112"/>
      <c r="U39" s="113"/>
      <c r="V39" s="75" t="str">
        <f>IFERROR(VLOOKUP(B39,Concentrado_PB!K$2:AP$1031,27,0)," ")</f>
        <v xml:space="preserve"> </v>
      </c>
      <c r="W39" s="75" t="str">
        <f>IFERROR(VLOOKUP(B39,Concentrado_PB!K$2:AP$1031,29,0)," ")</f>
        <v xml:space="preserve"> </v>
      </c>
      <c r="X39" s="75" t="str">
        <f>IFERROR(VLOOKUP(B39,Concentrado_PB!K$2:AP$1031,30,0)," ")</f>
        <v xml:space="preserve"> </v>
      </c>
      <c r="Y39" s="75" t="str">
        <f>IFERROR(VLOOKUP(B39,Concentrado_PB!K$2:AP$1031,31,0)," ")</f>
        <v xml:space="preserve"> </v>
      </c>
      <c r="Z39" s="75" t="str">
        <f>IFERROR(VLOOKUP(B39,Concentrado_PB!K$2:AP$1031,32,0)," ")</f>
        <v xml:space="preserve"> </v>
      </c>
      <c r="AA39" s="78"/>
      <c r="AB39" s="78"/>
      <c r="AC39" s="79"/>
      <c r="AD39" s="80"/>
    </row>
    <row r="40" spans="1:30" ht="129.94999999999999" customHeight="1">
      <c r="A40" s="64">
        <v>28</v>
      </c>
      <c r="B40" s="65" t="str">
        <f t="shared" si="0"/>
        <v/>
      </c>
      <c r="C40" s="75" t="str">
        <f>IFERROR(VLOOKUP(B40,Concentrado_PB!K$3:AP$1031,2,0)," ")</f>
        <v xml:space="preserve"> </v>
      </c>
      <c r="D40" s="75" t="str">
        <f>IFERROR(VLOOKUP(B40,Concentrado_PB!K$3:AP$1031,4,0)," ")</f>
        <v xml:space="preserve"> </v>
      </c>
      <c r="E40" s="75" t="str">
        <f>IFERROR(VLOOKUP(B40,Concentrado_PB!K$3:AP$1031,6,0)," ")</f>
        <v xml:space="preserve"> </v>
      </c>
      <c r="F40" s="76" t="str">
        <f>IFERROR(VLOOKUP(V$9&amp;A40,Concentrado_PB!A29:BX1058,27,0)," ")</f>
        <v xml:space="preserve"> </v>
      </c>
      <c r="G40" s="77" t="str">
        <f>IFERROR(VLOOKUP(V$9&amp;A40,Concentrado_PB!A29:BX1058,20,0)," ")</f>
        <v xml:space="preserve"> </v>
      </c>
      <c r="H40" s="75" t="str">
        <f>IFERROR(VLOOKUP(V$9&amp;A40,Concentrado_PB!A$3:I$1031,8,0),"")</f>
        <v/>
      </c>
      <c r="I40" s="101" t="str">
        <f>IFERROR(VLOOKUP(V$9&amp;A40,Concentrado_PB!A$3:I$1031,9,0)," ")</f>
        <v xml:space="preserve"> </v>
      </c>
      <c r="J40" s="101"/>
      <c r="K40" s="101"/>
      <c r="L40" s="75" t="str">
        <f>IFERROR(VLOOKUP(B40,Concentrado_PB!K29:AP1058,24,0)," ")</f>
        <v xml:space="preserve"> </v>
      </c>
      <c r="M40" s="101" t="str">
        <f>IFERROR(VLOOKUP(B40,Concentrado_PB!K$2:AP$1031,25,0)," ")</f>
        <v xml:space="preserve"> </v>
      </c>
      <c r="N40" s="101"/>
      <c r="O40" s="101"/>
      <c r="P40" s="101" t="str">
        <f>IFERROR(VLOOKUP(B40,Concentrado_PB!K$2:AP$1031,26,0)," ")</f>
        <v xml:space="preserve"> </v>
      </c>
      <c r="Q40" s="101"/>
      <c r="R40" s="101"/>
      <c r="S40" s="111" t="str">
        <f>IFERROR(VLOOKUP(B40,Concentrado_PB!K$2:AP$1031,28,0)," ")</f>
        <v xml:space="preserve"> </v>
      </c>
      <c r="T40" s="112"/>
      <c r="U40" s="113"/>
      <c r="V40" s="75" t="str">
        <f>IFERROR(VLOOKUP(B40,Concentrado_PB!K$2:AP$1031,27,0)," ")</f>
        <v xml:space="preserve"> </v>
      </c>
      <c r="W40" s="75" t="str">
        <f>IFERROR(VLOOKUP(B40,Concentrado_PB!K$2:AP$1031,29,0)," ")</f>
        <v xml:space="preserve"> </v>
      </c>
      <c r="X40" s="75" t="str">
        <f>IFERROR(VLOOKUP(B40,Concentrado_PB!K$2:AP$1031,30,0)," ")</f>
        <v xml:space="preserve"> </v>
      </c>
      <c r="Y40" s="75" t="str">
        <f>IFERROR(VLOOKUP(B40,Concentrado_PB!K$2:AP$1031,31,0)," ")</f>
        <v xml:space="preserve"> </v>
      </c>
      <c r="Z40" s="75" t="str">
        <f>IFERROR(VLOOKUP(B40,Concentrado_PB!K$2:AP$1031,32,0)," ")</f>
        <v xml:space="preserve"> </v>
      </c>
      <c r="AA40" s="78"/>
      <c r="AB40" s="78"/>
      <c r="AC40" s="79"/>
      <c r="AD40" s="80"/>
    </row>
    <row r="41" spans="1:30" ht="129.94999999999999" customHeight="1">
      <c r="A41" s="64">
        <v>29</v>
      </c>
      <c r="B41" s="65" t="str">
        <f t="shared" si="0"/>
        <v/>
      </c>
      <c r="C41" s="75" t="str">
        <f>IFERROR(VLOOKUP(B41,Concentrado_PB!K$3:AP$1031,2,0)," ")</f>
        <v xml:space="preserve"> </v>
      </c>
      <c r="D41" s="75" t="str">
        <f>IFERROR(VLOOKUP(B41,Concentrado_PB!K$3:AP$1031,4,0)," ")</f>
        <v xml:space="preserve"> </v>
      </c>
      <c r="E41" s="75" t="str">
        <f>IFERROR(VLOOKUP(B41,Concentrado_PB!K$3:AP$1031,6,0)," ")</f>
        <v xml:space="preserve"> </v>
      </c>
      <c r="F41" s="76" t="str">
        <f>IFERROR(VLOOKUP(V$9&amp;A41,Concentrado_PB!A30:BX1059,27,0)," ")</f>
        <v xml:space="preserve"> </v>
      </c>
      <c r="G41" s="77" t="str">
        <f>IFERROR(VLOOKUP(V$9&amp;A41,Concentrado_PB!A30:BX1059,20,0)," ")</f>
        <v xml:space="preserve"> </v>
      </c>
      <c r="H41" s="75" t="str">
        <f>IFERROR(VLOOKUP(V$9&amp;A41,Concentrado_PB!A$3:I$1031,8,0),"")</f>
        <v/>
      </c>
      <c r="I41" s="101" t="str">
        <f>IFERROR(VLOOKUP(V$9&amp;A41,Concentrado_PB!A$3:I$1031,9,0)," ")</f>
        <v xml:space="preserve"> </v>
      </c>
      <c r="J41" s="101"/>
      <c r="K41" s="101"/>
      <c r="L41" s="75" t="str">
        <f>IFERROR(VLOOKUP(B41,Concentrado_PB!K30:AP1059,24,0)," ")</f>
        <v xml:space="preserve"> </v>
      </c>
      <c r="M41" s="101" t="str">
        <f>IFERROR(VLOOKUP(B41,Concentrado_PB!K$2:AP$1031,25,0)," ")</f>
        <v xml:space="preserve"> </v>
      </c>
      <c r="N41" s="101"/>
      <c r="O41" s="101"/>
      <c r="P41" s="101" t="str">
        <f>IFERROR(VLOOKUP(B41,Concentrado_PB!K$2:AP$1031,26,0)," ")</f>
        <v xml:space="preserve"> </v>
      </c>
      <c r="Q41" s="101"/>
      <c r="R41" s="101"/>
      <c r="S41" s="111" t="str">
        <f>IFERROR(VLOOKUP(B41,Concentrado_PB!K$2:AP$1031,28,0)," ")</f>
        <v xml:space="preserve"> </v>
      </c>
      <c r="T41" s="112"/>
      <c r="U41" s="113"/>
      <c r="V41" s="75" t="str">
        <f>IFERROR(VLOOKUP(B41,Concentrado_PB!K$2:AP$1031,27,0)," ")</f>
        <v xml:space="preserve"> </v>
      </c>
      <c r="W41" s="75" t="str">
        <f>IFERROR(VLOOKUP(B41,Concentrado_PB!K$2:AP$1031,29,0)," ")</f>
        <v xml:space="preserve"> </v>
      </c>
      <c r="X41" s="75" t="str">
        <f>IFERROR(VLOOKUP(B41,Concentrado_PB!K$2:AP$1031,30,0)," ")</f>
        <v xml:space="preserve"> </v>
      </c>
      <c r="Y41" s="75" t="str">
        <f>IFERROR(VLOOKUP(B41,Concentrado_PB!K$2:AP$1031,31,0)," ")</f>
        <v xml:space="preserve"> </v>
      </c>
      <c r="Z41" s="75" t="str">
        <f>IFERROR(VLOOKUP(B41,Concentrado_PB!K$2:AP$1031,32,0)," ")</f>
        <v xml:space="preserve"> </v>
      </c>
      <c r="AA41" s="78"/>
      <c r="AB41" s="78"/>
      <c r="AC41" s="79"/>
      <c r="AD41" s="80"/>
    </row>
    <row r="42" spans="1:30" ht="129.94999999999999" customHeight="1">
      <c r="A42" s="64">
        <v>30</v>
      </c>
      <c r="B42" s="65" t="str">
        <f t="shared" si="0"/>
        <v/>
      </c>
      <c r="C42" s="75" t="str">
        <f>IFERROR(VLOOKUP(B42,Concentrado_PB!K$3:AP$1031,2,0)," ")</f>
        <v xml:space="preserve"> </v>
      </c>
      <c r="D42" s="75" t="str">
        <f>IFERROR(VLOOKUP(B42,Concentrado_PB!K$3:AP$1031,4,0)," ")</f>
        <v xml:space="preserve"> </v>
      </c>
      <c r="E42" s="75" t="str">
        <f>IFERROR(VLOOKUP(B42,Concentrado_PB!K$3:AP$1031,6,0)," ")</f>
        <v xml:space="preserve"> </v>
      </c>
      <c r="F42" s="76" t="str">
        <f>IFERROR(VLOOKUP(V$9&amp;A42,Concentrado_PB!A31:BX1060,27,0)," ")</f>
        <v xml:space="preserve"> </v>
      </c>
      <c r="G42" s="77" t="str">
        <f>IFERROR(VLOOKUP(V$9&amp;A42,Concentrado_PB!A31:BX1060,20,0)," ")</f>
        <v xml:space="preserve"> </v>
      </c>
      <c r="H42" s="75" t="str">
        <f>IFERROR(VLOOKUP(V$9&amp;A42,Concentrado_PB!A$3:I$1031,8,0),"")</f>
        <v/>
      </c>
      <c r="I42" s="101" t="str">
        <f>IFERROR(VLOOKUP(V$9&amp;A42,Concentrado_PB!A$3:I$1031,9,0)," ")</f>
        <v xml:space="preserve"> </v>
      </c>
      <c r="J42" s="101"/>
      <c r="K42" s="101"/>
      <c r="L42" s="75" t="str">
        <f>IFERROR(VLOOKUP(B42,Concentrado_PB!K31:AP1060,24,0)," ")</f>
        <v xml:space="preserve"> </v>
      </c>
      <c r="M42" s="101" t="str">
        <f>IFERROR(VLOOKUP(B42,Concentrado_PB!K$2:AP$1031,25,0)," ")</f>
        <v xml:space="preserve"> </v>
      </c>
      <c r="N42" s="101"/>
      <c r="O42" s="101"/>
      <c r="P42" s="101" t="str">
        <f>IFERROR(VLOOKUP(B42,Concentrado_PB!K$2:AP$1031,26,0)," ")</f>
        <v xml:space="preserve"> </v>
      </c>
      <c r="Q42" s="101"/>
      <c r="R42" s="101"/>
      <c r="S42" s="111" t="str">
        <f>IFERROR(VLOOKUP(B42,Concentrado_PB!K$2:AP$1031,28,0)," ")</f>
        <v xml:space="preserve"> </v>
      </c>
      <c r="T42" s="112"/>
      <c r="U42" s="113"/>
      <c r="V42" s="75" t="str">
        <f>IFERROR(VLOOKUP(B42,Concentrado_PB!K$2:AP$1031,27,0)," ")</f>
        <v xml:space="preserve"> </v>
      </c>
      <c r="W42" s="75" t="str">
        <f>IFERROR(VLOOKUP(B42,Concentrado_PB!K$2:AP$1031,29,0)," ")</f>
        <v xml:space="preserve"> </v>
      </c>
      <c r="X42" s="75" t="str">
        <f>IFERROR(VLOOKUP(B42,Concentrado_PB!K$2:AP$1031,30,0)," ")</f>
        <v xml:space="preserve"> </v>
      </c>
      <c r="Y42" s="75" t="str">
        <f>IFERROR(VLOOKUP(B42,Concentrado_PB!K$2:AP$1031,31,0)," ")</f>
        <v xml:space="preserve"> </v>
      </c>
      <c r="Z42" s="75" t="str">
        <f>IFERROR(VLOOKUP(B42,Concentrado_PB!K$2:AP$1031,32,0)," ")</f>
        <v xml:space="preserve"> </v>
      </c>
      <c r="AA42" s="78"/>
      <c r="AB42" s="78"/>
      <c r="AC42" s="79"/>
      <c r="AD42" s="80"/>
    </row>
    <row r="43" spans="1:30" ht="129.94999999999999" customHeight="1">
      <c r="A43" s="64">
        <v>31</v>
      </c>
      <c r="B43" s="65" t="str">
        <f t="shared" si="0"/>
        <v/>
      </c>
      <c r="C43" s="75" t="str">
        <f>IFERROR(VLOOKUP(B43,Concentrado_PB!K$3:AP$1031,2,0)," ")</f>
        <v xml:space="preserve"> </v>
      </c>
      <c r="D43" s="75" t="str">
        <f>IFERROR(VLOOKUP(B43,Concentrado_PB!K$3:AP$1031,4,0)," ")</f>
        <v xml:space="preserve"> </v>
      </c>
      <c r="E43" s="75" t="str">
        <f>IFERROR(VLOOKUP(B43,Concentrado_PB!K$3:AP$1031,6,0)," ")</f>
        <v xml:space="preserve"> </v>
      </c>
      <c r="F43" s="76" t="str">
        <f>IFERROR(VLOOKUP(V$9&amp;A43,Concentrado_PB!A32:BX1061,27,0)," ")</f>
        <v xml:space="preserve"> </v>
      </c>
      <c r="G43" s="77" t="str">
        <f>IFERROR(VLOOKUP(V$9&amp;A43,Concentrado_PB!A32:BX1061,20,0)," ")</f>
        <v xml:space="preserve"> </v>
      </c>
      <c r="H43" s="75" t="str">
        <f>IFERROR(VLOOKUP(V$9&amp;A43,Concentrado_PB!A$3:I$1031,8,0),"")</f>
        <v/>
      </c>
      <c r="I43" s="101" t="str">
        <f>IFERROR(VLOOKUP(V$9&amp;A43,Concentrado_PB!A$3:I$1031,9,0)," ")</f>
        <v xml:space="preserve"> </v>
      </c>
      <c r="J43" s="101"/>
      <c r="K43" s="101"/>
      <c r="L43" s="75" t="str">
        <f>IFERROR(VLOOKUP(B43,Concentrado_PB!K32:AP1061,24,0)," ")</f>
        <v xml:space="preserve"> </v>
      </c>
      <c r="M43" s="101" t="str">
        <f>IFERROR(VLOOKUP(B43,Concentrado_PB!K$2:AP$1031,25,0)," ")</f>
        <v xml:space="preserve"> </v>
      </c>
      <c r="N43" s="101"/>
      <c r="O43" s="101"/>
      <c r="P43" s="101" t="str">
        <f>IFERROR(VLOOKUP(B43,Concentrado_PB!K$2:AP$1031,26,0)," ")</f>
        <v xml:space="preserve"> </v>
      </c>
      <c r="Q43" s="101"/>
      <c r="R43" s="101"/>
      <c r="S43" s="111" t="str">
        <f>IFERROR(VLOOKUP(B43,Concentrado_PB!K$2:AP$1031,28,0)," ")</f>
        <v xml:space="preserve"> </v>
      </c>
      <c r="T43" s="112"/>
      <c r="U43" s="113"/>
      <c r="V43" s="75" t="str">
        <f>IFERROR(VLOOKUP(B43,Concentrado_PB!K$2:AP$1031,27,0)," ")</f>
        <v xml:space="preserve"> </v>
      </c>
      <c r="W43" s="75" t="str">
        <f>IFERROR(VLOOKUP(B43,Concentrado_PB!K$2:AP$1031,29,0)," ")</f>
        <v xml:space="preserve"> </v>
      </c>
      <c r="X43" s="75" t="str">
        <f>IFERROR(VLOOKUP(B43,Concentrado_PB!K$2:AP$1031,30,0)," ")</f>
        <v xml:space="preserve"> </v>
      </c>
      <c r="Y43" s="75" t="str">
        <f>IFERROR(VLOOKUP(B43,Concentrado_PB!K$2:AP$1031,31,0)," ")</f>
        <v xml:space="preserve"> </v>
      </c>
      <c r="Z43" s="75" t="str">
        <f>IFERROR(VLOOKUP(B43,Concentrado_PB!K$2:AP$1031,32,0)," ")</f>
        <v xml:space="preserve"> </v>
      </c>
      <c r="AA43" s="78"/>
      <c r="AB43" s="78"/>
      <c r="AC43" s="79"/>
      <c r="AD43" s="80"/>
    </row>
    <row r="44" spans="1:30" ht="129.94999999999999" customHeight="1">
      <c r="A44" s="64">
        <v>32</v>
      </c>
      <c r="B44" s="65" t="str">
        <f t="shared" si="0"/>
        <v/>
      </c>
      <c r="C44" s="75" t="str">
        <f>IFERROR(VLOOKUP(B44,Concentrado_PB!K$3:AP$1031,2,0)," ")</f>
        <v xml:space="preserve"> </v>
      </c>
      <c r="D44" s="75" t="str">
        <f>IFERROR(VLOOKUP(B44,Concentrado_PB!K$3:AP$1031,4,0)," ")</f>
        <v xml:space="preserve"> </v>
      </c>
      <c r="E44" s="75" t="str">
        <f>IFERROR(VLOOKUP(B44,Concentrado_PB!K$3:AP$1031,6,0)," ")</f>
        <v xml:space="preserve"> </v>
      </c>
      <c r="F44" s="76" t="str">
        <f>IFERROR(VLOOKUP(V$9&amp;A44,Concentrado_PB!A33:BX1062,27,0)," ")</f>
        <v xml:space="preserve"> </v>
      </c>
      <c r="G44" s="77" t="str">
        <f>IFERROR(VLOOKUP(V$9&amp;A44,Concentrado_PB!A33:BX1062,20,0)," ")</f>
        <v xml:space="preserve"> </v>
      </c>
      <c r="H44" s="75" t="str">
        <f>IFERROR(VLOOKUP(V$9&amp;A44,Concentrado_PB!A$3:I$1031,8,0),"")</f>
        <v/>
      </c>
      <c r="I44" s="101" t="str">
        <f>IFERROR(VLOOKUP(V$9&amp;A44,Concentrado_PB!A$3:I$1031,9,0)," ")</f>
        <v xml:space="preserve"> </v>
      </c>
      <c r="J44" s="101"/>
      <c r="K44" s="101"/>
      <c r="L44" s="75" t="str">
        <f>IFERROR(VLOOKUP(B44,Concentrado_PB!K33:AP1062,24,0)," ")</f>
        <v xml:space="preserve"> </v>
      </c>
      <c r="M44" s="101" t="str">
        <f>IFERROR(VLOOKUP(B44,Concentrado_PB!K$2:AP$1031,25,0)," ")</f>
        <v xml:space="preserve"> </v>
      </c>
      <c r="N44" s="101"/>
      <c r="O44" s="101"/>
      <c r="P44" s="101" t="str">
        <f>IFERROR(VLOOKUP(B44,Concentrado_PB!K$2:AP$1031,26,0)," ")</f>
        <v xml:space="preserve"> </v>
      </c>
      <c r="Q44" s="101"/>
      <c r="R44" s="101"/>
      <c r="S44" s="111" t="str">
        <f>IFERROR(VLOOKUP(B44,Concentrado_PB!K$2:AP$1031,28,0)," ")</f>
        <v xml:space="preserve"> </v>
      </c>
      <c r="T44" s="112"/>
      <c r="U44" s="113"/>
      <c r="V44" s="75" t="str">
        <f>IFERROR(VLOOKUP(B44,Concentrado_PB!K$2:AP$1031,27,0)," ")</f>
        <v xml:space="preserve"> </v>
      </c>
      <c r="W44" s="75" t="str">
        <f>IFERROR(VLOOKUP(B44,Concentrado_PB!K$2:AP$1031,29,0)," ")</f>
        <v xml:space="preserve"> </v>
      </c>
      <c r="X44" s="75" t="str">
        <f>IFERROR(VLOOKUP(B44,Concentrado_PB!K$2:AP$1031,30,0)," ")</f>
        <v xml:space="preserve"> </v>
      </c>
      <c r="Y44" s="75" t="str">
        <f>IFERROR(VLOOKUP(B44,Concentrado_PB!K$2:AP$1031,31,0)," ")</f>
        <v xml:space="preserve"> </v>
      </c>
      <c r="Z44" s="75" t="str">
        <f>IFERROR(VLOOKUP(B44,Concentrado_PB!K$2:AP$1031,32,0)," ")</f>
        <v xml:space="preserve"> </v>
      </c>
      <c r="AA44" s="78"/>
      <c r="AB44" s="78"/>
      <c r="AC44" s="79"/>
      <c r="AD44" s="80"/>
    </row>
    <row r="45" spans="1:30" ht="129.94999999999999" customHeight="1">
      <c r="A45" s="64">
        <v>33</v>
      </c>
      <c r="B45" s="65" t="str">
        <f t="shared" si="0"/>
        <v/>
      </c>
      <c r="C45" s="75" t="str">
        <f>IFERROR(VLOOKUP(B45,Concentrado_PB!K$3:AP$1031,2,0)," ")</f>
        <v xml:space="preserve"> </v>
      </c>
      <c r="D45" s="75" t="str">
        <f>IFERROR(VLOOKUP(B45,Concentrado_PB!K$3:AP$1031,4,0)," ")</f>
        <v xml:space="preserve"> </v>
      </c>
      <c r="E45" s="75" t="str">
        <f>IFERROR(VLOOKUP(B45,Concentrado_PB!K$3:AP$1031,6,0)," ")</f>
        <v xml:space="preserve"> </v>
      </c>
      <c r="F45" s="76" t="str">
        <f>IFERROR(VLOOKUP(V$9&amp;A45,Concentrado_PB!A34:BX1063,27,0)," ")</f>
        <v xml:space="preserve"> </v>
      </c>
      <c r="G45" s="77" t="str">
        <f>IFERROR(VLOOKUP(V$9&amp;A45,Concentrado_PB!A34:BX1063,20,0)," ")</f>
        <v xml:space="preserve"> </v>
      </c>
      <c r="H45" s="75" t="str">
        <f>IFERROR(VLOOKUP(V$9&amp;A45,Concentrado_PB!A$3:I$1031,8,0),"")</f>
        <v/>
      </c>
      <c r="I45" s="101" t="str">
        <f>IFERROR(VLOOKUP(V$9&amp;A45,Concentrado_PB!A$3:I$1031,9,0)," ")</f>
        <v xml:space="preserve"> </v>
      </c>
      <c r="J45" s="101"/>
      <c r="K45" s="101"/>
      <c r="L45" s="75" t="str">
        <f>IFERROR(VLOOKUP(B45,Concentrado_PB!K34:AP1063,24,0)," ")</f>
        <v xml:space="preserve"> </v>
      </c>
      <c r="M45" s="101" t="str">
        <f>IFERROR(VLOOKUP(B45,Concentrado_PB!K$2:AP$1031,25,0)," ")</f>
        <v xml:space="preserve"> </v>
      </c>
      <c r="N45" s="101"/>
      <c r="O45" s="101"/>
      <c r="P45" s="101" t="str">
        <f>IFERROR(VLOOKUP(B45,Concentrado_PB!K$2:AP$1031,26,0)," ")</f>
        <v xml:space="preserve"> </v>
      </c>
      <c r="Q45" s="101"/>
      <c r="R45" s="101"/>
      <c r="S45" s="111" t="str">
        <f>IFERROR(VLOOKUP(B45,Concentrado_PB!K$2:AP$1031,28,0)," ")</f>
        <v xml:space="preserve"> </v>
      </c>
      <c r="T45" s="112"/>
      <c r="U45" s="113"/>
      <c r="V45" s="75" t="str">
        <f>IFERROR(VLOOKUP(B45,Concentrado_PB!K$2:AP$1031,27,0)," ")</f>
        <v xml:space="preserve"> </v>
      </c>
      <c r="W45" s="75" t="str">
        <f>IFERROR(VLOOKUP(B45,Concentrado_PB!K$2:AP$1031,29,0)," ")</f>
        <v xml:space="preserve"> </v>
      </c>
      <c r="X45" s="75" t="str">
        <f>IFERROR(VLOOKUP(B45,Concentrado_PB!K$2:AP$1031,30,0)," ")</f>
        <v xml:space="preserve"> </v>
      </c>
      <c r="Y45" s="75" t="str">
        <f>IFERROR(VLOOKUP(B45,Concentrado_PB!K$2:AP$1031,31,0)," ")</f>
        <v xml:space="preserve"> </v>
      </c>
      <c r="Z45" s="75" t="str">
        <f>IFERROR(VLOOKUP(B45,Concentrado_PB!K$2:AP$1031,32,0)," ")</f>
        <v xml:space="preserve"> </v>
      </c>
      <c r="AA45" s="78"/>
      <c r="AB45" s="78"/>
      <c r="AC45" s="79"/>
      <c r="AD45" s="80"/>
    </row>
    <row r="46" spans="1:30" ht="129.94999999999999" customHeight="1">
      <c r="A46" s="64">
        <v>34</v>
      </c>
      <c r="B46" s="65" t="str">
        <f t="shared" si="0"/>
        <v/>
      </c>
      <c r="C46" s="75" t="str">
        <f>IFERROR(VLOOKUP(B46,Concentrado_PB!K$3:AP$1031,2,0)," ")</f>
        <v xml:space="preserve"> </v>
      </c>
      <c r="D46" s="75" t="str">
        <f>IFERROR(VLOOKUP(B46,Concentrado_PB!K$3:AP$1031,4,0)," ")</f>
        <v xml:space="preserve"> </v>
      </c>
      <c r="E46" s="75" t="str">
        <f>IFERROR(VLOOKUP(B46,Concentrado_PB!K$3:AP$1031,6,0)," ")</f>
        <v xml:space="preserve"> </v>
      </c>
      <c r="F46" s="76" t="str">
        <f>IFERROR(VLOOKUP(V$9&amp;A46,Concentrado_PB!A35:BX1064,27,0)," ")</f>
        <v xml:space="preserve"> </v>
      </c>
      <c r="G46" s="77" t="str">
        <f>IFERROR(VLOOKUP(V$9&amp;A46,Concentrado_PB!A35:BX1064,20,0)," ")</f>
        <v xml:space="preserve"> </v>
      </c>
      <c r="H46" s="75" t="str">
        <f>IFERROR(VLOOKUP(V$9&amp;A46,Concentrado_PB!A$3:I$1031,8,0),"")</f>
        <v/>
      </c>
      <c r="I46" s="101" t="str">
        <f>IFERROR(VLOOKUP(V$9&amp;A46,Concentrado_PB!A$3:I$1031,9,0)," ")</f>
        <v xml:space="preserve"> </v>
      </c>
      <c r="J46" s="101"/>
      <c r="K46" s="101"/>
      <c r="L46" s="75" t="str">
        <f>IFERROR(VLOOKUP(B46,Concentrado_PB!K35:AP1064,24,0)," ")</f>
        <v xml:space="preserve"> </v>
      </c>
      <c r="M46" s="101" t="str">
        <f>IFERROR(VLOOKUP(B46,Concentrado_PB!K$2:AP$1031,25,0)," ")</f>
        <v xml:space="preserve"> </v>
      </c>
      <c r="N46" s="101"/>
      <c r="O46" s="101"/>
      <c r="P46" s="101" t="str">
        <f>IFERROR(VLOOKUP(B46,Concentrado_PB!K$2:AP$1031,26,0)," ")</f>
        <v xml:space="preserve"> </v>
      </c>
      <c r="Q46" s="101"/>
      <c r="R46" s="101"/>
      <c r="S46" s="111" t="str">
        <f>IFERROR(VLOOKUP(B46,Concentrado_PB!K$2:AP$1031,28,0)," ")</f>
        <v xml:space="preserve"> </v>
      </c>
      <c r="T46" s="112"/>
      <c r="U46" s="113"/>
      <c r="V46" s="75" t="str">
        <f>IFERROR(VLOOKUP(B46,Concentrado_PB!K$2:AP$1031,27,0)," ")</f>
        <v xml:space="preserve"> </v>
      </c>
      <c r="W46" s="75" t="str">
        <f>IFERROR(VLOOKUP(B46,Concentrado_PB!K$2:AP$1031,29,0)," ")</f>
        <v xml:space="preserve"> </v>
      </c>
      <c r="X46" s="75" t="str">
        <f>IFERROR(VLOOKUP(B46,Concentrado_PB!K$2:AP$1031,30,0)," ")</f>
        <v xml:space="preserve"> </v>
      </c>
      <c r="Y46" s="75" t="str">
        <f>IFERROR(VLOOKUP(B46,Concentrado_PB!K$2:AP$1031,31,0)," ")</f>
        <v xml:space="preserve"> </v>
      </c>
      <c r="Z46" s="75" t="str">
        <f>IFERROR(VLOOKUP(B46,Concentrado_PB!K$2:AP$1031,32,0)," ")</f>
        <v xml:space="preserve"> </v>
      </c>
      <c r="AA46" s="78"/>
      <c r="AB46" s="78"/>
      <c r="AC46" s="79"/>
      <c r="AD46" s="80"/>
    </row>
    <row r="47" spans="1:30" ht="129.94999999999999" customHeight="1">
      <c r="A47" s="64">
        <v>35</v>
      </c>
      <c r="B47" s="65" t="str">
        <f t="shared" si="0"/>
        <v/>
      </c>
      <c r="C47" s="75" t="str">
        <f>IFERROR(VLOOKUP(B47,Concentrado_PB!K$3:AP$1031,2,0)," ")</f>
        <v xml:space="preserve"> </v>
      </c>
      <c r="D47" s="75" t="str">
        <f>IFERROR(VLOOKUP(B47,Concentrado_PB!K$3:AP$1031,4,0)," ")</f>
        <v xml:space="preserve"> </v>
      </c>
      <c r="E47" s="75" t="str">
        <f>IFERROR(VLOOKUP(B47,Concentrado_PB!K$3:AP$1031,6,0)," ")</f>
        <v xml:space="preserve"> </v>
      </c>
      <c r="F47" s="76" t="str">
        <f>IFERROR(VLOOKUP(V$9&amp;A47,Concentrado_PB!A36:BX1065,27,0)," ")</f>
        <v xml:space="preserve"> </v>
      </c>
      <c r="G47" s="77" t="str">
        <f>IFERROR(VLOOKUP(V$9&amp;A47,Concentrado_PB!A36:BX1065,20,0)," ")</f>
        <v xml:space="preserve"> </v>
      </c>
      <c r="H47" s="75" t="str">
        <f>IFERROR(VLOOKUP(V$9&amp;A47,Concentrado_PB!A$3:I$1031,8,0),"")</f>
        <v/>
      </c>
      <c r="I47" s="101" t="str">
        <f>IFERROR(VLOOKUP(V$9&amp;A47,Concentrado_PB!A$3:I$1031,9,0)," ")</f>
        <v xml:space="preserve"> </v>
      </c>
      <c r="J47" s="101"/>
      <c r="K47" s="101"/>
      <c r="L47" s="75" t="str">
        <f>IFERROR(VLOOKUP(B47,Concentrado_PB!K36:AP1065,24,0)," ")</f>
        <v xml:space="preserve"> </v>
      </c>
      <c r="M47" s="101" t="str">
        <f>IFERROR(VLOOKUP(B47,Concentrado_PB!K$2:AP$1031,25,0)," ")</f>
        <v xml:space="preserve"> </v>
      </c>
      <c r="N47" s="101"/>
      <c r="O47" s="101"/>
      <c r="P47" s="101" t="str">
        <f>IFERROR(VLOOKUP(B47,Concentrado_PB!K$2:AP$1031,26,0)," ")</f>
        <v xml:space="preserve"> </v>
      </c>
      <c r="Q47" s="101"/>
      <c r="R47" s="101"/>
      <c r="S47" s="111" t="str">
        <f>IFERROR(VLOOKUP(B47,Concentrado_PB!K$2:AP$1031,28,0)," ")</f>
        <v xml:space="preserve"> </v>
      </c>
      <c r="T47" s="112"/>
      <c r="U47" s="113"/>
      <c r="V47" s="75" t="str">
        <f>IFERROR(VLOOKUP(B47,Concentrado_PB!K$2:AP$1031,27,0)," ")</f>
        <v xml:space="preserve"> </v>
      </c>
      <c r="W47" s="75" t="str">
        <f>IFERROR(VLOOKUP(B47,Concentrado_PB!K$2:AP$1031,29,0)," ")</f>
        <v xml:space="preserve"> </v>
      </c>
      <c r="X47" s="75" t="str">
        <f>IFERROR(VLOOKUP(B47,Concentrado_PB!K$2:AP$1031,30,0)," ")</f>
        <v xml:space="preserve"> </v>
      </c>
      <c r="Y47" s="75" t="str">
        <f>IFERROR(VLOOKUP(B47,Concentrado_PB!K$2:AP$1031,31,0)," ")</f>
        <v xml:space="preserve"> </v>
      </c>
      <c r="Z47" s="75" t="str">
        <f>IFERROR(VLOOKUP(B47,Concentrado_PB!K$2:AP$1031,32,0)," ")</f>
        <v xml:space="preserve"> </v>
      </c>
      <c r="AA47" s="78"/>
      <c r="AB47" s="78"/>
      <c r="AC47" s="79"/>
      <c r="AD47" s="80"/>
    </row>
    <row r="48" spans="1:30">
      <c r="C48" s="81"/>
      <c r="D48" s="81"/>
      <c r="E48" s="81"/>
      <c r="F48" s="82"/>
      <c r="G48" s="82"/>
      <c r="H48" s="74"/>
      <c r="I48" s="74"/>
      <c r="J48" s="74"/>
      <c r="K48" s="74"/>
      <c r="L48" s="74"/>
      <c r="M48" s="74"/>
      <c r="N48" s="74"/>
      <c r="O48" s="74"/>
      <c r="P48" s="74"/>
      <c r="Q48" s="74"/>
      <c r="R48" s="74"/>
      <c r="S48" s="74"/>
      <c r="T48" s="74"/>
      <c r="U48" s="74"/>
      <c r="V48" s="74"/>
      <c r="W48" s="74"/>
      <c r="X48" s="74"/>
      <c r="Y48" s="74"/>
      <c r="Z48" s="74"/>
      <c r="AA48" s="74"/>
      <c r="AB48" s="74"/>
      <c r="AC48" s="74"/>
      <c r="AD48" s="74"/>
    </row>
    <row r="49" spans="2:30">
      <c r="C49" s="81"/>
      <c r="D49" s="81"/>
      <c r="E49" s="81"/>
      <c r="F49" s="82"/>
      <c r="G49" s="82"/>
      <c r="H49" s="74"/>
      <c r="I49" s="74"/>
      <c r="J49" s="74"/>
      <c r="K49" s="74"/>
      <c r="L49" s="74"/>
      <c r="M49" s="74"/>
      <c r="N49" s="74"/>
      <c r="O49" s="74"/>
      <c r="P49" s="74"/>
      <c r="Q49" s="74"/>
      <c r="R49" s="74"/>
      <c r="S49" s="74"/>
      <c r="T49" s="74"/>
      <c r="U49" s="74"/>
      <c r="V49" s="74"/>
      <c r="W49" s="74"/>
      <c r="X49" s="74"/>
      <c r="Y49" s="74"/>
      <c r="Z49" s="74"/>
      <c r="AA49" s="74"/>
      <c r="AB49" s="74"/>
      <c r="AC49" s="74"/>
      <c r="AD49" s="74"/>
    </row>
    <row r="50" spans="2:30">
      <c r="C50" s="81"/>
      <c r="D50" s="81"/>
      <c r="E50" s="81"/>
      <c r="F50" s="82"/>
      <c r="G50" s="82"/>
      <c r="H50" s="74"/>
      <c r="I50" s="74"/>
      <c r="J50" s="74"/>
      <c r="K50" s="74"/>
      <c r="L50" s="74"/>
      <c r="M50" s="74"/>
      <c r="N50" s="74"/>
      <c r="O50" s="74"/>
      <c r="P50" s="74"/>
      <c r="Q50" s="74"/>
      <c r="R50" s="74"/>
      <c r="S50" s="74"/>
      <c r="T50" s="74"/>
      <c r="U50" s="74"/>
      <c r="V50" s="74"/>
      <c r="W50" s="74"/>
      <c r="X50" s="74"/>
      <c r="Y50" s="74"/>
      <c r="Z50" s="74"/>
      <c r="AA50" s="74"/>
      <c r="AB50" s="74"/>
      <c r="AC50" s="74"/>
      <c r="AD50" s="74"/>
    </row>
    <row r="51" spans="2:30" ht="15">
      <c r="B51" s="66"/>
      <c r="C51" s="83"/>
      <c r="D51" s="83"/>
      <c r="E51" s="83"/>
      <c r="F51" s="82"/>
      <c r="G51" s="82"/>
      <c r="H51" s="74"/>
      <c r="I51" s="74"/>
      <c r="J51" s="74"/>
      <c r="K51" s="74"/>
      <c r="L51" s="74"/>
      <c r="M51" s="74"/>
      <c r="N51" s="74"/>
      <c r="O51" s="74"/>
      <c r="P51" s="74"/>
      <c r="Q51" s="74"/>
      <c r="R51" s="74"/>
      <c r="S51" s="74"/>
      <c r="T51" s="74"/>
      <c r="U51" s="74"/>
      <c r="V51" s="74"/>
      <c r="W51" s="74"/>
      <c r="X51" s="74"/>
      <c r="Y51" s="74"/>
      <c r="Z51" s="74"/>
      <c r="AA51" s="74"/>
      <c r="AB51" s="74"/>
      <c r="AC51" s="74"/>
      <c r="AD51" s="74"/>
    </row>
    <row r="52" spans="2:30" ht="15">
      <c r="B52" s="66"/>
      <c r="C52" s="83"/>
      <c r="D52" s="83"/>
      <c r="E52" s="83"/>
      <c r="F52" s="84"/>
      <c r="G52" s="84"/>
      <c r="H52" s="74"/>
      <c r="I52" s="74"/>
      <c r="J52" s="116" t="s">
        <v>16472</v>
      </c>
      <c r="K52" s="116"/>
      <c r="L52" s="116"/>
      <c r="M52" s="116"/>
      <c r="N52" s="116"/>
      <c r="O52" s="116"/>
      <c r="P52" s="85"/>
      <c r="Q52" s="85"/>
      <c r="R52" s="74"/>
      <c r="S52" s="116" t="s">
        <v>16473</v>
      </c>
      <c r="T52" s="116"/>
      <c r="U52" s="116"/>
      <c r="V52" s="116"/>
      <c r="W52" s="116"/>
      <c r="X52" s="116"/>
      <c r="Y52" s="74"/>
      <c r="Z52" s="74"/>
      <c r="AA52" s="74"/>
      <c r="AB52" s="74"/>
      <c r="AC52" s="74"/>
      <c r="AD52" s="74"/>
    </row>
    <row r="53" spans="2:30" ht="15">
      <c r="B53" s="66"/>
      <c r="C53" s="83"/>
      <c r="D53" s="83"/>
      <c r="E53" s="83"/>
      <c r="F53" s="83"/>
      <c r="G53" s="83"/>
      <c r="H53" s="74"/>
      <c r="I53" s="74"/>
      <c r="J53" s="83"/>
      <c r="K53" s="83"/>
      <c r="L53" s="83"/>
      <c r="M53" s="85"/>
      <c r="N53" s="85"/>
      <c r="O53" s="85"/>
      <c r="P53" s="85"/>
      <c r="Q53" s="85"/>
      <c r="R53" s="74"/>
      <c r="S53" s="83"/>
      <c r="T53" s="83"/>
      <c r="U53" s="83"/>
      <c r="V53" s="83"/>
      <c r="W53" s="83"/>
      <c r="X53" s="85"/>
      <c r="Y53" s="74"/>
      <c r="Z53" s="74"/>
      <c r="AA53" s="74"/>
      <c r="AB53" s="74"/>
      <c r="AC53" s="74"/>
      <c r="AD53" s="74"/>
    </row>
    <row r="54" spans="2:30" ht="15">
      <c r="B54" s="66"/>
      <c r="C54" s="83"/>
      <c r="D54" s="83"/>
      <c r="E54" s="83"/>
      <c r="F54" s="86"/>
      <c r="G54" s="86"/>
      <c r="H54" s="74"/>
      <c r="I54" s="74"/>
      <c r="J54" s="87"/>
      <c r="K54" s="87"/>
      <c r="L54" s="87"/>
      <c r="M54" s="88"/>
      <c r="N54" s="88"/>
      <c r="O54" s="88"/>
      <c r="P54" s="85"/>
      <c r="Q54" s="85"/>
      <c r="R54" s="74"/>
      <c r="S54" s="89"/>
      <c r="T54" s="89"/>
      <c r="U54" s="89"/>
      <c r="V54" s="89"/>
      <c r="W54" s="89"/>
      <c r="X54" s="89"/>
      <c r="Y54" s="74"/>
      <c r="Z54" s="74"/>
      <c r="AA54" s="74"/>
      <c r="AB54" s="74"/>
      <c r="AC54" s="74"/>
      <c r="AD54" s="74"/>
    </row>
    <row r="55" spans="2:30" ht="15">
      <c r="B55" s="66"/>
      <c r="C55" s="83"/>
      <c r="D55" s="83"/>
      <c r="E55" s="83"/>
      <c r="F55" s="84"/>
      <c r="G55" s="84"/>
      <c r="H55" s="74"/>
      <c r="I55" s="74"/>
      <c r="J55" s="115" t="s">
        <v>16474</v>
      </c>
      <c r="K55" s="115"/>
      <c r="L55" s="115"/>
      <c r="M55" s="115"/>
      <c r="N55" s="115"/>
      <c r="O55" s="115"/>
      <c r="P55" s="85"/>
      <c r="Q55" s="85"/>
      <c r="R55" s="74"/>
      <c r="S55" s="115" t="s">
        <v>16474</v>
      </c>
      <c r="T55" s="115"/>
      <c r="U55" s="115"/>
      <c r="V55" s="115"/>
      <c r="W55" s="115"/>
      <c r="X55" s="115"/>
      <c r="Y55" s="74"/>
      <c r="Z55" s="74"/>
      <c r="AA55" s="74"/>
      <c r="AB55" s="74"/>
      <c r="AC55" s="74"/>
      <c r="AD55" s="74"/>
    </row>
    <row r="56" spans="2:30" ht="15">
      <c r="B56" s="66"/>
      <c r="C56" s="83"/>
      <c r="D56" s="83"/>
      <c r="E56" s="83"/>
      <c r="F56" s="90"/>
      <c r="G56" s="90"/>
      <c r="H56" s="74"/>
      <c r="I56" s="74"/>
      <c r="J56" s="91"/>
      <c r="K56" s="91"/>
      <c r="L56" s="91"/>
      <c r="M56" s="91"/>
      <c r="N56" s="85"/>
      <c r="O56" s="85"/>
      <c r="P56" s="85"/>
      <c r="Q56" s="85"/>
      <c r="R56" s="74"/>
      <c r="S56" s="91"/>
      <c r="T56" s="91"/>
      <c r="U56" s="91"/>
      <c r="V56" s="91"/>
      <c r="W56" s="85"/>
      <c r="X56" s="85"/>
      <c r="Y56" s="74"/>
      <c r="Z56" s="74"/>
      <c r="AA56" s="74"/>
      <c r="AB56" s="74"/>
      <c r="AC56" s="74"/>
      <c r="AD56" s="74"/>
    </row>
    <row r="57" spans="2:30" ht="15">
      <c r="B57" s="66"/>
      <c r="C57" s="83"/>
      <c r="D57" s="83"/>
      <c r="E57" s="83"/>
      <c r="F57" s="90"/>
      <c r="G57" s="90"/>
      <c r="H57" s="74"/>
      <c r="I57" s="74"/>
      <c r="J57" s="114" t="s">
        <v>16475</v>
      </c>
      <c r="K57" s="114"/>
      <c r="L57" s="114"/>
      <c r="M57" s="114"/>
      <c r="N57" s="114"/>
      <c r="O57" s="114"/>
      <c r="P57" s="85"/>
      <c r="Q57" s="85"/>
      <c r="R57" s="74"/>
      <c r="S57" s="114" t="s">
        <v>16475</v>
      </c>
      <c r="T57" s="114"/>
      <c r="U57" s="114"/>
      <c r="V57" s="114"/>
      <c r="W57" s="114"/>
      <c r="X57" s="114"/>
      <c r="Y57" s="74"/>
      <c r="Z57" s="74"/>
      <c r="AA57" s="74"/>
      <c r="AB57" s="74"/>
      <c r="AC57" s="74"/>
      <c r="AD57" s="74"/>
    </row>
    <row r="58" spans="2:30" ht="14.65" customHeight="1">
      <c r="B58" s="66"/>
      <c r="C58" s="83"/>
      <c r="D58" s="83"/>
      <c r="E58" s="83"/>
      <c r="F58" s="90"/>
      <c r="G58" s="90"/>
      <c r="H58" s="74"/>
      <c r="I58" s="74"/>
      <c r="J58" s="114" t="s">
        <v>16476</v>
      </c>
      <c r="K58" s="114"/>
      <c r="L58" s="114"/>
      <c r="M58" s="114"/>
      <c r="N58" s="114"/>
      <c r="O58" s="114"/>
      <c r="P58" s="74"/>
      <c r="Q58" s="74"/>
      <c r="R58" s="74"/>
      <c r="S58" s="114" t="s">
        <v>16476</v>
      </c>
      <c r="T58" s="114"/>
      <c r="U58" s="114"/>
      <c r="V58" s="114"/>
      <c r="W58" s="114"/>
      <c r="X58" s="114"/>
      <c r="Y58" s="74"/>
      <c r="Z58" s="74"/>
      <c r="AA58" s="74"/>
      <c r="AB58" s="74"/>
      <c r="AC58" s="74"/>
      <c r="AD58" s="74"/>
    </row>
    <row r="59" spans="2:30" ht="15">
      <c r="B59" s="66"/>
      <c r="C59" s="83"/>
      <c r="D59" s="83"/>
      <c r="E59" s="83"/>
      <c r="F59" s="91"/>
      <c r="G59" s="91"/>
      <c r="H59" s="74"/>
      <c r="I59" s="74"/>
      <c r="J59" s="114" t="s">
        <v>16478</v>
      </c>
      <c r="K59" s="114"/>
      <c r="L59" s="114"/>
      <c r="M59" s="114"/>
      <c r="N59" s="114" t="s">
        <v>16477</v>
      </c>
      <c r="O59" s="114"/>
      <c r="P59" s="74"/>
      <c r="Q59" s="74"/>
      <c r="R59" s="74"/>
      <c r="S59" s="114" t="s">
        <v>16478</v>
      </c>
      <c r="T59" s="114"/>
      <c r="U59" s="114"/>
      <c r="V59" s="114"/>
      <c r="W59" s="114" t="s">
        <v>16477</v>
      </c>
      <c r="X59" s="114"/>
      <c r="Y59" s="74"/>
      <c r="Z59" s="74"/>
      <c r="AA59" s="74"/>
      <c r="AB59" s="74"/>
      <c r="AC59" s="74"/>
      <c r="AD59" s="74"/>
    </row>
    <row r="60" spans="2:30" ht="12.95" customHeight="1">
      <c r="B60" s="66"/>
      <c r="C60" s="59"/>
      <c r="D60" s="59"/>
      <c r="E60" s="59"/>
      <c r="F60" s="60"/>
      <c r="G60" s="60"/>
      <c r="R60" s="60"/>
      <c r="S60" s="60"/>
      <c r="T60" s="60"/>
      <c r="U60" s="60"/>
      <c r="V60" s="60"/>
      <c r="W60" s="60"/>
      <c r="X60" s="60"/>
    </row>
    <row r="61" spans="2:30" ht="12.95" customHeight="1">
      <c r="B61" s="66"/>
      <c r="C61" s="59"/>
      <c r="D61" s="59"/>
      <c r="E61" s="59"/>
      <c r="F61" s="60"/>
      <c r="G61" s="60"/>
      <c r="R61" s="60"/>
      <c r="S61" s="60"/>
      <c r="T61" s="60"/>
      <c r="U61" s="60"/>
      <c r="V61" s="60"/>
      <c r="W61" s="60"/>
      <c r="X61" s="60"/>
    </row>
    <row r="62" spans="2:30" ht="15">
      <c r="D62" s="59"/>
      <c r="E62" s="59"/>
    </row>
    <row r="63" spans="2:30" ht="15">
      <c r="D63" s="59"/>
      <c r="E63" s="59"/>
    </row>
    <row r="64" spans="2:30" ht="15">
      <c r="D64" s="59"/>
      <c r="E64" s="59"/>
    </row>
    <row r="65" spans="4:5" ht="15">
      <c r="D65" s="59"/>
      <c r="E65" s="59"/>
    </row>
  </sheetData>
  <sheetProtection selectLockedCells="1"/>
  <sortState ref="H13:AA47">
    <sortCondition ref="H13:H47"/>
  </sortState>
  <mergeCells count="166">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D5"/>
    <mergeCell ref="C7:AD7"/>
    <mergeCell ref="C6:AD6"/>
    <mergeCell ref="C11:AD11"/>
    <mergeCell ref="V9:X9"/>
    <mergeCell ref="S12:U12"/>
    <mergeCell ref="Y9:AA9"/>
    <mergeCell ref="AB9:AD9"/>
    <mergeCell ref="I12:K12"/>
    <mergeCell ref="M12:O12"/>
    <mergeCell ref="P12:R1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31:O31"/>
    <mergeCell ref="P31:R31"/>
    <mergeCell ref="P32:R32"/>
    <mergeCell ref="P33:R33"/>
    <mergeCell ref="P34:R34"/>
    <mergeCell ref="P35:R35"/>
    <mergeCell ref="P36:R36"/>
    <mergeCell ref="S31:U31"/>
    <mergeCell ref="M35:O35"/>
    <mergeCell ref="M36:O36"/>
    <mergeCell ref="S44:U44"/>
    <mergeCell ref="P39:R39"/>
    <mergeCell ref="P40:R40"/>
    <mergeCell ref="P41:R41"/>
    <mergeCell ref="S43:U43"/>
    <mergeCell ref="M43:O43"/>
    <mergeCell ref="M44:O44"/>
    <mergeCell ref="M45:O45"/>
    <mergeCell ref="P44:R44"/>
    <mergeCell ref="P45:R45"/>
    <mergeCell ref="S39:U39"/>
    <mergeCell ref="S40:U40"/>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I32:K32"/>
    <mergeCell ref="M32:O32"/>
    <mergeCell ref="M33:O33"/>
    <mergeCell ref="M34:O34"/>
    <mergeCell ref="S30:U30"/>
    <mergeCell ref="S37:U37"/>
    <mergeCell ref="S38:U38"/>
    <mergeCell ref="P37:R37"/>
    <mergeCell ref="P30:R30"/>
    <mergeCell ref="P38:R38"/>
    <mergeCell ref="I19:K19"/>
    <mergeCell ref="I20:K20"/>
    <mergeCell ref="I21:K21"/>
    <mergeCell ref="M21:O21"/>
    <mergeCell ref="P21:R21"/>
    <mergeCell ref="M19:O19"/>
    <mergeCell ref="P19:R19"/>
    <mergeCell ref="M20:O20"/>
    <mergeCell ref="P20:R20"/>
    <mergeCell ref="I27:K27"/>
    <mergeCell ref="I28:K28"/>
    <mergeCell ref="P22:R22"/>
    <mergeCell ref="P23:R23"/>
    <mergeCell ref="P24:R24"/>
    <mergeCell ref="P25:R25"/>
    <mergeCell ref="P26:R26"/>
    <mergeCell ref="P27:R27"/>
    <mergeCell ref="P28:R28"/>
    <mergeCell ref="M24:O24"/>
    <mergeCell ref="M25:O25"/>
    <mergeCell ref="M26:O26"/>
    <mergeCell ref="I13:K13"/>
    <mergeCell ref="I14:K14"/>
    <mergeCell ref="I15:K15"/>
    <mergeCell ref="I16:K16"/>
    <mergeCell ref="I17:K17"/>
    <mergeCell ref="I18:K18"/>
    <mergeCell ref="M16:O16"/>
    <mergeCell ref="P16:R16"/>
    <mergeCell ref="M13:O13"/>
    <mergeCell ref="M17:O17"/>
    <mergeCell ref="P13:R13"/>
    <mergeCell ref="P14:R14"/>
    <mergeCell ref="M14:O14"/>
    <mergeCell ref="M15:O15"/>
    <mergeCell ref="P15:R15"/>
    <mergeCell ref="M18:O18"/>
    <mergeCell ref="P18:R18"/>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16483</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16547</v>
      </c>
      <c r="U2" s="43" t="s">
        <v>32</v>
      </c>
      <c r="V2" s="43" t="s">
        <v>33</v>
      </c>
      <c r="W2" s="43" t="s">
        <v>35</v>
      </c>
      <c r="X2" s="43" t="s">
        <v>36</v>
      </c>
      <c r="Y2" s="43" t="s">
        <v>38</v>
      </c>
      <c r="Z2" s="43" t="s">
        <v>39</v>
      </c>
      <c r="AA2" s="53" t="s">
        <v>16481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16550</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16490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16490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16491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16491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16491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16491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16491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16500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16501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16490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16510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16500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16501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16511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16500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16500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16501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16511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16492</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16485</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16486</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16486</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16507</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16505</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16494</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16500</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16499</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16504</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16502</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16492</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16498</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16494</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16496</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16492</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16492</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16498</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16485</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16486</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16486</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16507</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16500</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16501</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16497</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16484</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16490</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16504</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16505</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16500</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16486</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16486</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16507</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16505</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16504</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16504</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16486</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16501</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16505</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16496</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16492</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16492</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16498</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16485</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16492</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16498</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16485</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16486</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16486</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16507</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16503</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16486</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16505</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16499</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16500</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16501</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16504</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16492</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16492</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16494</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16514</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16496</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16492</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16492</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16515</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16485</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16486</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16486</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16492</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16514</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16492</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16501</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16514</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16504</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16495</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16492</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16492</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16515</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16485</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16486</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16486</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16507</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16494</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16500</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16501</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16502</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16504</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16505</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16492</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16494</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16496</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16492</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16492</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16515</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16485</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16486</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16486</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16499</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16516</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16509</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16490</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16516</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16490</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16500</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16497</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16502</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16504</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16505</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16495</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16484</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16494</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16484</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16490</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16504</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16505</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16495</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16496</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16492</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16492</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16515</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16485</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16486</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16486</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16499</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16500</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16492</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16501</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16497</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16502</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16494</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16515</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16485</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16486</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16486</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16503</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16517</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16518</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16499</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16508</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16508</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16497</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16508</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16505</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16514</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16494</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16500</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16519</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16504</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16504</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16492</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16505</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16496</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16492</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16492</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16494</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16507</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16500</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16496</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16492</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16515</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16485</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16486</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16486</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16494</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16485</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16486</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16516</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16509</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16506</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16505</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16495</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16495</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16500</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16501</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16492</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16496</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16484</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16504</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16492</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16515</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16515</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16515</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16520</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16520</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16485</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16486</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16486</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16486</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16485</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16486</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16486</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16486</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16486</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16486</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16485</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16486</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16486</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16492</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16492</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16485</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16486</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16486</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16492</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16521</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16485</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16486</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16486</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16521</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16521</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16510</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16490</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16486</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16486</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16490</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16490</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16490</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16490</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16522</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16490</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16490</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16485</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16490</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16490</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16490</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16485</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16486</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16486</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16516</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16516</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16485</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16486</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16486</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16507</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16516</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16516</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16485</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16486</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16486</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16499</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16486</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16499</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16507</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16523</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16523</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16524</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16485</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16486</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16496</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16525</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16485</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16486</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16486</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16525</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16485</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16486</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16486</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16499</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16526</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16514</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16485</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16486</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16486</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16527</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16528</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16520</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16520</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16485</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16486</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16486</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16500</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16520</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16519</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16502</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16508</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16492</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16492</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16508</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16529</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16529</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16485</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16486</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16486</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16502</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16502</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16485</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16486</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16486</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16530</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16520</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16485</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16486</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16486</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16510</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16509</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16509</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16508</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16485</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16486</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16486</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16485</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16486</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16486</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16486</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16486</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16485</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16486</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16486</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16486</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16486</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16531</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16509</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16509</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16506</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16532</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16502</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16511</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16496</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16486</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16511</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16486</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16485</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16485</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16486</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16486</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16506</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16501</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16505</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16486</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16501</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16485</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16486</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16486</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16486</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16531</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16488</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16488</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16485</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16486</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16486</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16488</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16533</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16533</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16488</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16486</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16486</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16533</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16533</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16530</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16493</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16534</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16485</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16533</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16533</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16485</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16510</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16510</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16510</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16533</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16485</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16486</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16486</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16510</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16510</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16510</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16533</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16485</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16486</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16486</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16510</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16510</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16510</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16533</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16485</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16486</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16486</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16535</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16533</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16485</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16486</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16486</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16533</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16485</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16486</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16486</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16492</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16490</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16533</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16485</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16486</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16486</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16523</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16516</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16485</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16486</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16486</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16533</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16533</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16485</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16486</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16486</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16527</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16527</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16527</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16527</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16527</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16527</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16531</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16485</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16486</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16508</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16508</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16508</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16497</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16485</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16486</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16486</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16527</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16527</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16527</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16527</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16485</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16486</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16486</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16527</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16508</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16527</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16485</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16486</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16486</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16527</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16536</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16485</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16486</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16486</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16527</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16503</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16497</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16485</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16486</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16486</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16494</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16494</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16494</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16494</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16485</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16486</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16486</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16493</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16493</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16493</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16485</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16486</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16486</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16493</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16494</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16494</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16485</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16486</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16486</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16494</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16494</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16485</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16486</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16486</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16537</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16485</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16486</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16486</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16493</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16493</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16485</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16486</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16486</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16530</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16530</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16485</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16486</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16486</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16515</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16492</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16538</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16533</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16539</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16537</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16498</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16498</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16498</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16498</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16486</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16540</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16530</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16530</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16530</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16485</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16486</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16486</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16532</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16485</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16486</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16486</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16532</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16532</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16532</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16532</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16541</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16532</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16541</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16541</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16542</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16542</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16542</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16542</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16485</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16486</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16486</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16542</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16542</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16485</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16486</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16486</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16542</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16542</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16519</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16532</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16532</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16532</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16485</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16486</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16486</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16498</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16493</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16504</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16504</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16504</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16504</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16504</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16523</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16504</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16504</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16504</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16504</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16486</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16486</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16523</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16523</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16485</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16486</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16486</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16523</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16523</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16485</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16486</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16486</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16534</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16534</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16485</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16486</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16486</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16488</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16531</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16531</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16531</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16486</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16486</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16531</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16490</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16513</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16531</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16531</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16485</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16486</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16486</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16485</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16485</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16485</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16486</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16486</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16485</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16485</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16485</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16486</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16486</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16507</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16485</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16486</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16486</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16507</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16512</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16486</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16486</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16518</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16518</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16518</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16543</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16518</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16502</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16493</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16543</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16543</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16502</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16485</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16493</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16493</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16493</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16544</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16493</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16485</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16486</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16486</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16505</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16505</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16505</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16505</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16505</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16485</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16486</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16486</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16505</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16518</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16543</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16543</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16518</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16485</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16486</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16486</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16518</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16502</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16502</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16502</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16502</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16485</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16486</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16486</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16502</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16502</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16515</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16486</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16486</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16486</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16486</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16486</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16486</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16485</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16486</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16486</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16534</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16534</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16485</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R1028&amp;". "&amp;S1028</f>
        <v xml:space="preserve">5. Igualdad de género </v>
      </c>
      <c r="U1028" s="3">
        <v>1</v>
      </c>
      <c r="V1028" s="4" t="s">
        <v>34</v>
      </c>
      <c r="W1028" s="3">
        <v>2</v>
      </c>
      <c r="X1028" s="4" t="s">
        <v>269</v>
      </c>
      <c r="Y1028" s="3">
        <v>4</v>
      </c>
      <c r="Z1028" s="4" t="s">
        <v>270</v>
      </c>
      <c r="AA1028" s="54" t="s">
        <v>16486</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R1029&amp;". "&amp;S1029</f>
        <v xml:space="preserve">10. Reducción de las desigualdades </v>
      </c>
      <c r="U1029" s="3">
        <v>1</v>
      </c>
      <c r="V1029" s="4" t="s">
        <v>34</v>
      </c>
      <c r="W1029" s="3">
        <v>2</v>
      </c>
      <c r="X1029" s="4" t="s">
        <v>269</v>
      </c>
      <c r="Y1029" s="3">
        <v>4</v>
      </c>
      <c r="Z1029" s="4" t="s">
        <v>270</v>
      </c>
      <c r="AA1029" s="54" t="s">
        <v>16486</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R1030&amp;". "&amp;S1030</f>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R1031&amp;". "&amp;S1031</f>
        <v>16. Paz, justicia e instituciones sólidas</v>
      </c>
      <c r="U1031" s="6">
        <v>1</v>
      </c>
      <c r="V1031" s="4" t="s">
        <v>34</v>
      </c>
      <c r="W1031" s="6">
        <v>2</v>
      </c>
      <c r="X1031" s="4" t="s">
        <v>12334</v>
      </c>
      <c r="Y1031" s="6">
        <v>2</v>
      </c>
      <c r="Z1031" s="4" t="s">
        <v>3892</v>
      </c>
      <c r="AA1031" s="54" t="s">
        <v>16515</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2022-02-17T18:45:18Z</dcterms:modified>
</cp:coreProperties>
</file>