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2021 EJERCICIO\2021 - INFORME TRIMESTRAL\1ER. INFORME TRIMESTRAL - 2021\"/>
    </mc:Choice>
  </mc:AlternateContent>
  <bookViews>
    <workbookView xWindow="-120" yWindow="-60" windowWidth="19440" windowHeight="1218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PP'!$C$1:$AD$38</definedName>
    <definedName name="ENCABEZADOS" localSheetId="0">'IR PP'!$H$5:$AA$12</definedName>
    <definedName name="IMPRESION" localSheetId="0">'IR PP'!$H$1:$AA$25</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B14" i="9" l="1"/>
  <c r="B13" i="9"/>
  <c r="B23" i="9"/>
  <c r="B25" i="9"/>
  <c r="B40" i="9"/>
  <c r="B42" i="9"/>
  <c r="B18" i="9"/>
  <c r="B22" i="9"/>
  <c r="B27" i="9"/>
  <c r="B29" i="9"/>
  <c r="B31" i="9"/>
  <c r="B33" i="9"/>
  <c r="B35" i="9"/>
  <c r="B37" i="9"/>
  <c r="B20" i="9"/>
  <c r="B24" i="9"/>
  <c r="B39" i="9"/>
  <c r="B41" i="9"/>
  <c r="B43" i="9"/>
  <c r="B16" i="9"/>
  <c r="B15" i="9"/>
  <c r="B17" i="9"/>
  <c r="B19" i="9"/>
  <c r="B21" i="9"/>
  <c r="B26" i="9"/>
  <c r="B28" i="9"/>
  <c r="B30" i="9"/>
  <c r="B32" i="9"/>
  <c r="B34" i="9"/>
  <c r="B36" i="9"/>
  <c r="B38" i="9"/>
  <c r="L21" i="9" l="1"/>
  <c r="P21" i="9"/>
  <c r="V21" i="9"/>
  <c r="X21" i="9"/>
  <c r="Z21" i="9"/>
  <c r="M21" i="9"/>
  <c r="S21" i="9"/>
  <c r="W21" i="9"/>
  <c r="Y21" i="9"/>
  <c r="M17" i="9"/>
  <c r="S17" i="9"/>
  <c r="W17" i="9"/>
  <c r="Y17" i="9"/>
  <c r="L17" i="9"/>
  <c r="P17" i="9"/>
  <c r="V17" i="9"/>
  <c r="X17" i="9"/>
  <c r="Z17" i="9"/>
  <c r="L16" i="9"/>
  <c r="P16" i="9"/>
  <c r="V16" i="9"/>
  <c r="X16" i="9"/>
  <c r="Z16" i="9"/>
  <c r="M16" i="9"/>
  <c r="S16" i="9"/>
  <c r="W16" i="9"/>
  <c r="Y16" i="9"/>
  <c r="L18" i="9"/>
  <c r="P18" i="9"/>
  <c r="V18" i="9"/>
  <c r="X18" i="9"/>
  <c r="Z18" i="9"/>
  <c r="M18" i="9"/>
  <c r="S18" i="9"/>
  <c r="W18" i="9"/>
  <c r="Y18" i="9"/>
  <c r="L23" i="9"/>
  <c r="S23" i="9"/>
  <c r="W23" i="9"/>
  <c r="Y23" i="9"/>
  <c r="P23" i="9"/>
  <c r="V23" i="9"/>
  <c r="X23" i="9"/>
  <c r="Z23" i="9"/>
  <c r="M19" i="9"/>
  <c r="S19" i="9"/>
  <c r="W19" i="9"/>
  <c r="Y19" i="9"/>
  <c r="L19" i="9"/>
  <c r="P19" i="9"/>
  <c r="V19" i="9"/>
  <c r="X19" i="9"/>
  <c r="Z19" i="9"/>
  <c r="C20" i="9"/>
  <c r="E20" i="9"/>
  <c r="S20" i="9"/>
  <c r="W20" i="9"/>
  <c r="Y20" i="9"/>
  <c r="D20" i="9"/>
  <c r="P20" i="9"/>
  <c r="V20" i="9"/>
  <c r="X20" i="9"/>
  <c r="Z20" i="9"/>
  <c r="M22" i="9"/>
  <c r="S22" i="9"/>
  <c r="W22" i="9"/>
  <c r="Y22" i="9"/>
  <c r="L22" i="9"/>
  <c r="P22" i="9"/>
  <c r="V22" i="9"/>
  <c r="X22" i="9"/>
  <c r="Z22" i="9"/>
  <c r="Z15" i="9"/>
  <c r="V15" i="9"/>
  <c r="Y15" i="9"/>
  <c r="L15" i="9"/>
  <c r="X15" i="9"/>
  <c r="P15" i="9"/>
  <c r="W15" i="9"/>
  <c r="S15" i="9"/>
  <c r="W14" i="9"/>
  <c r="S14" i="9"/>
  <c r="L14" i="9"/>
  <c r="Z14" i="9"/>
  <c r="V14" i="9"/>
  <c r="M14" i="9"/>
  <c r="Y14" i="9"/>
  <c r="X14" i="9"/>
  <c r="P14" i="9"/>
  <c r="Y24" i="9"/>
  <c r="X24" i="9"/>
  <c r="P24" i="9"/>
  <c r="W24" i="9"/>
  <c r="S24" i="9"/>
  <c r="Z24" i="9"/>
  <c r="V24" i="9"/>
  <c r="M24" i="9"/>
  <c r="X25" i="9"/>
  <c r="P25" i="9"/>
  <c r="M25" i="9"/>
  <c r="W25" i="9"/>
  <c r="S25" i="9"/>
  <c r="Z25" i="9"/>
  <c r="V25" i="9"/>
  <c r="Y25"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<sst xmlns="http://schemas.openxmlformats.org/spreadsheetml/2006/main" count="61782" uniqueCount="16562">
  <si>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</si>
  <si>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</si>
  <si>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</si>
  <si>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</si>
  <si>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</si>
  <si>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</si>
  <si>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</si>
  <si>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</si>
  <si>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</si>
  <si>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</si>
  <si>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</si>
  <si>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</si>
  <si>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</si>
  <si>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</si>
  <si>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</si>
  <si>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</si>
  <si>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</si>
  <si>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</si>
  <si>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</si>
  <si>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</si>
  <si>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</si>
  <si>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</si>
  <si>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</si>
  <si>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</si>
  <si>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</si>
  <si>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</si>
  <si>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</si>
  <si>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</si>
  <si>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</si>
  <si>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</si>
  <si>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</si>
  <si>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</si>
  <si>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</si>
  <si>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</si>
  <si>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</si>
  <si>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</si>
  <si>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</si>
  <si>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</si>
  <si>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</si>
  <si>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</si>
  <si>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</si>
  <si>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</si>
  <si>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</si>
  <si>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</si>
  <si>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</si>
  <si>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</si>
  <si>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</si>
  <si>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</si>
  <si>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</si>
  <si>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</si>
  <si>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</si>
  <si>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</si>
  <si>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</si>
  <si>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</si>
  <si>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</si>
  <si>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</si>
  <si>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</si>
  <si>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</si>
  <si>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</si>
  <si>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</si>
  <si>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</si>
  <si>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</si>
  <si>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</si>
  <si>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</si>
  <si>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</si>
  <si>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</si>
  <si>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</si>
  <si>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</si>
  <si>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</si>
  <si>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</si>
  <si>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</si>
  <si>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</si>
  <si>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</si>
  <si>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</si>
  <si>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</si>
  <si>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</si>
  <si>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</si>
  <si>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</si>
  <si>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</si>
  <si>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</si>
  <si>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</si>
  <si>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</si>
  <si>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</si>
  <si>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</si>
  <si>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</si>
  <si>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</si>
  <si>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</si>
  <si>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</si>
  <si>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</si>
  <si>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</si>
  <si>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</si>
  <si>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</si>
  <si>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</si>
  <si>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</si>
  <si>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</si>
  <si>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</si>
  <si>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</si>
  <si>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</si>
  <si>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</si>
  <si>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</si>
  <si>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</si>
  <si>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</si>
  <si>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</si>
  <si>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</si>
  <si>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</si>
  <si>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</si>
  <si>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</si>
  <si>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</si>
  <si>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</si>
  <si>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</si>
  <si>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</si>
  <si>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</si>
  <si>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</si>
  <si>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</si>
  <si>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</si>
  <si>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</si>
  <si>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</si>
  <si>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</si>
  <si>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</si>
  <si>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</si>
  <si>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</si>
  <si>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</si>
  <si>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</si>
  <si>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</si>
  <si>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</si>
  <si>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</si>
  <si>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</si>
  <si>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</si>
  <si>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</si>
  <si>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</si>
  <si>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</si>
  <si>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</si>
  <si>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</si>
  <si>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</si>
  <si>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</si>
  <si>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</si>
  <si>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</si>
  <si>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</si>
  <si>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</si>
  <si>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</si>
  <si>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</si>
  <si>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</si>
  <si>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</si>
  <si>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</si>
  <si>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</si>
  <si>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</si>
  <si>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</si>
  <si>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</si>
  <si>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</si>
  <si>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</si>
  <si>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</si>
  <si>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</si>
  <si>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</si>
  <si>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</si>
  <si>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</si>
  <si>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</si>
  <si>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</si>
  <si>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</si>
  <si>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</si>
  <si>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</si>
  <si>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</si>
  <si>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</si>
  <si>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</si>
  <si>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</si>
  <si>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</si>
  <si>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</si>
  <si>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</si>
  <si>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</si>
  <si>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</si>
  <si>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</si>
  <si>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</si>
  <si>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</si>
  <si>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</si>
  <si>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</si>
  <si>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</si>
  <si>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</si>
  <si>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</si>
  <si>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</si>
  <si>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</si>
  <si>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</si>
  <si>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</si>
  <si>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</si>
  <si>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</si>
  <si>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</si>
  <si>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</si>
  <si>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</si>
  <si>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</si>
  <si>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</si>
  <si>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</si>
  <si>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</si>
  <si>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</si>
  <si>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</si>
  <si>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</si>
  <si>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</si>
  <si>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</si>
  <si>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</si>
  <si>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</si>
  <si>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</si>
  <si>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</si>
  <si>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</si>
  <si>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</si>
  <si>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</si>
  <si>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</si>
  <si>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</si>
  <si>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</si>
  <si>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</si>
  <si>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</si>
  <si>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</si>
  <si>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</si>
  <si>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</si>
  <si>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</si>
  <si>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</si>
  <si>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</si>
  <si>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</si>
  <si>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</si>
  <si>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</si>
  <si>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</si>
  <si>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</si>
  <si>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</si>
  <si>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</si>
  <si>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</si>
  <si>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</si>
  <si>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</si>
  <si>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</si>
  <si>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</si>
  <si>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</si>
  <si>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</si>
  <si>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</si>
  <si>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</si>
  <si>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</si>
  <si>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</si>
  <si>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</si>
  <si>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</si>
  <si>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</si>
  <si>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</si>
  <si>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</si>
  <si>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</si>
  <si>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</si>
  <si>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</si>
  <si>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</si>
  <si>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</si>
  <si>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</si>
  <si>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</si>
  <si>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</si>
  <si>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</si>
  <si>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</si>
  <si>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</si>
  <si>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</si>
  <si>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</si>
  <si>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</si>
  <si>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</si>
  <si>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</si>
  <si>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</si>
  <si>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</si>
  <si>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</si>
  <si>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</si>
  <si>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</si>
  <si>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</si>
  <si>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</si>
  <si>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</si>
  <si>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</si>
  <si>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</si>
  <si>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</si>
  <si>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</si>
  <si>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</si>
  <si>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</si>
  <si>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</si>
  <si>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</si>
  <si>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</si>
  <si>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</si>
  <si>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</si>
  <si>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</si>
  <si>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</si>
  <si>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</si>
  <si>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</si>
  <si>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</si>
  <si>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</si>
  <si>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</si>
  <si>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</si>
  <si>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</si>
  <si>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</si>
  <si>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</si>
  <si>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</si>
  <si>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</si>
  <si>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</si>
  <si>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</si>
  <si>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</si>
  <si>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</si>
  <si>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</si>
  <si>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</si>
  <si>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</si>
  <si>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</si>
  <si>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</si>
  <si>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</si>
  <si>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</si>
  <si>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</si>
  <si>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</si>
  <si>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</si>
  <si>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</si>
  <si>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</si>
  <si>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</si>
  <si>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</si>
  <si>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</si>
  <si>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</si>
  <si>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</si>
  <si>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</si>
  <si>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</si>
  <si>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</si>
  <si>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</si>
  <si>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</si>
  <si>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</si>
  <si>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</si>
  <si>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</si>
  <si>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</si>
  <si>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</si>
  <si>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</si>
  <si>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</si>
  <si>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</si>
  <si>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</si>
  <si>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</si>
  <si>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</si>
  <si>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</si>
  <si>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</si>
  <si>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</si>
  <si>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</si>
  <si>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</si>
  <si>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</si>
  <si>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</si>
  <si>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</si>
  <si>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</si>
  <si>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</si>
  <si>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</si>
  <si>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</si>
  <si>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</si>
  <si>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</si>
  <si>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</si>
  <si>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</si>
  <si>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</si>
  <si>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</si>
  <si>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</si>
  <si>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</si>
  <si>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</si>
  <si>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</si>
  <si>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</si>
  <si>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</si>
  <si>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</si>
  <si>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</si>
  <si>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</si>
  <si>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</si>
  <si>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</si>
  <si>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</si>
  <si>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</si>
  <si>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</si>
  <si>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</si>
  <si>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</si>
  <si>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</si>
  <si>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</si>
  <si>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</si>
  <si>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</si>
  <si>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</si>
  <si>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</si>
  <si>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</si>
  <si>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</si>
  <si>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</si>
  <si>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</si>
  <si>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</si>
  <si>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</si>
  <si>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</si>
  <si>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</si>
  <si>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</si>
  <si>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</si>
  <si>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</si>
  <si>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</si>
  <si>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</si>
  <si>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</si>
  <si>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</si>
  <si>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</si>
  <si>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</si>
  <si>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</si>
  <si>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</si>
  <si>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</si>
  <si>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</si>
  <si>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</si>
  <si>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</si>
  <si>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</si>
  <si>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</si>
  <si>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</si>
  <si>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</si>
  <si>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</si>
  <si>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</si>
  <si>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</si>
  <si>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</si>
  <si>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</si>
  <si>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</si>
  <si>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</si>
  <si>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</si>
  <si>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</si>
  <si>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</si>
  <si>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</si>
  <si>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</si>
  <si>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</si>
  <si>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</si>
  <si>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</si>
  <si>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</si>
  <si>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</si>
  <si>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</si>
  <si>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</si>
  <si>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</si>
  <si>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</si>
  <si>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</si>
  <si>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</si>
  <si>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</si>
  <si>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</si>
  <si>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</si>
  <si>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</si>
  <si>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</si>
  <si>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</si>
  <si>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</si>
  <si>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</si>
  <si>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</si>
  <si>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</si>
  <si>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</si>
  <si>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</si>
  <si>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</si>
  <si>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</si>
  <si>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</si>
  <si>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</si>
  <si>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</si>
  <si>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</si>
  <si>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</si>
  <si>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</si>
  <si>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</si>
  <si>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</si>
  <si>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</si>
  <si>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</si>
  <si>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</si>
  <si>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</si>
  <si>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</si>
  <si>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</si>
  <si>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</si>
  <si>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</si>
  <si>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</si>
  <si>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</si>
  <si>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</si>
  <si>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</si>
  <si>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</si>
  <si>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</si>
  <si>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</si>
  <si>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</si>
  <si>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</si>
  <si>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</si>
  <si>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</si>
  <si>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</si>
  <si>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</si>
  <si>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</si>
  <si>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</si>
  <si>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</si>
  <si>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</si>
  <si>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</si>
  <si>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</si>
  <si>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</si>
  <si>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</si>
  <si>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</si>
  <si>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</si>
  <si>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</si>
  <si>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</si>
  <si>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</si>
  <si>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</si>
  <si>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</si>
  <si>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</si>
  <si>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</si>
  <si>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</si>
  <si>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</si>
  <si>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</si>
  <si>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</si>
  <si>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</si>
  <si>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</si>
  <si>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</si>
  <si>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</si>
  <si>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</si>
  <si>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</si>
  <si>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</si>
  <si>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</si>
  <si>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</si>
  <si>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</si>
  <si>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</si>
  <si>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</si>
  <si>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</si>
  <si>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</si>
  <si>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</si>
  <si>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</si>
  <si>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</si>
  <si>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</si>
  <si>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</si>
  <si>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</si>
  <si>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</si>
  <si>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</si>
  <si>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</si>
  <si>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</si>
  <si>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</si>
  <si>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</si>
  <si>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</si>
  <si>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</si>
  <si>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</si>
  <si>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</si>
  <si>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</si>
  <si>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</si>
  <si>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</si>
  <si>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</si>
  <si>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</si>
  <si>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</si>
  <si>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</si>
  <si>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</si>
  <si>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</si>
  <si>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</si>
  <si>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</si>
  <si>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</si>
  <si>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</si>
  <si>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</si>
  <si>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</si>
  <si>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</si>
  <si>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</si>
  <si>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</si>
  <si>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</si>
  <si>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</si>
  <si>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</si>
  <si>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</si>
  <si>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</si>
  <si>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</si>
  <si>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</si>
  <si>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</si>
  <si>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</si>
  <si>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</si>
  <si>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</si>
  <si>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</si>
  <si>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</si>
  <si>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</si>
  <si>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</si>
  <si>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</si>
  <si>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</si>
  <si>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</si>
  <si>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</si>
  <si>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</si>
  <si>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</si>
  <si>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</si>
  <si>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</si>
  <si>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</si>
  <si>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</si>
  <si>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</si>
  <si>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</si>
  <si>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</si>
  <si>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</si>
  <si>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</si>
  <si>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</si>
  <si>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</si>
  <si>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</si>
  <si>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</si>
  <si>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</si>
  <si>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</si>
  <si>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</si>
  <si>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</si>
  <si>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</si>
  <si>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</si>
  <si>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</si>
  <si>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</si>
  <si>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</si>
  <si>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</si>
  <si>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</si>
  <si>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</si>
  <si>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</si>
  <si>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</si>
  <si>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</si>
  <si>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</si>
  <si>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</si>
  <si>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</si>
  <si>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</si>
  <si>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</si>
  <si>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</si>
  <si>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</si>
  <si>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</si>
  <si>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</si>
  <si>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</si>
  <si>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</si>
  <si>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</si>
  <si>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</si>
  <si>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</si>
  <si>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</si>
  <si>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</si>
  <si>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</si>
  <si>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</si>
  <si>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</si>
  <si>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</si>
  <si>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</si>
  <si>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</si>
  <si>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</si>
  <si>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</si>
  <si>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</si>
  <si>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</si>
  <si>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</si>
  <si>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</si>
  <si>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</si>
  <si>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</si>
  <si>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</si>
  <si>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</si>
  <si>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</si>
  <si>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</si>
  <si>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</si>
  <si>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</si>
  <si>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</si>
  <si>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</si>
  <si>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</si>
  <si>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</si>
  <si>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</si>
  <si>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</si>
  <si>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</si>
  <si>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</si>
  <si>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</si>
  <si>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</si>
  <si>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</si>
  <si>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</si>
  <si>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</si>
  <si>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</si>
  <si>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</si>
  <si>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</si>
  <si>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</si>
  <si>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</si>
  <si>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</si>
  <si>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</si>
  <si>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</si>
  <si>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</si>
  <si>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</si>
  <si>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</si>
  <si>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</si>
  <si>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</si>
  <si>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</si>
  <si>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</si>
  <si>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</si>
  <si>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</si>
  <si>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</si>
  <si>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</si>
  <si>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</si>
  <si>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</si>
  <si>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</si>
  <si>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</si>
  <si>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</si>
  <si>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</si>
  <si>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</si>
  <si>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</si>
  <si>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</si>
  <si>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</si>
  <si>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</si>
  <si>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</si>
  <si>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</si>
  <si>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</si>
  <si>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</si>
  <si>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</si>
  <si>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</si>
  <si>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</si>
  <si>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</si>
  <si>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</si>
  <si>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</si>
  <si>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</si>
  <si>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</si>
  <si>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</si>
  <si>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</si>
  <si>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</si>
  <si>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</si>
  <si>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</si>
  <si>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</si>
  <si>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</si>
  <si>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</si>
  <si>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</si>
  <si>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</si>
  <si>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</si>
  <si>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</si>
  <si>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</si>
  <si>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</si>
  <si>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</si>
  <si>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</si>
  <si>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</si>
  <si>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</si>
  <si>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</si>
  <si>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</si>
  <si>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</si>
  <si>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</si>
  <si>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</si>
  <si>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</si>
  <si>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</si>
  <si>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</si>
  <si>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</si>
  <si>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</si>
  <si>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</si>
  <si>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</si>
  <si>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</si>
  <si>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</si>
  <si>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</si>
  <si>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</si>
  <si>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</si>
  <si>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</si>
  <si>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</si>
  <si>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</si>
  <si>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</si>
  <si>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</si>
  <si>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</si>
  <si>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</si>
  <si>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</si>
  <si>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</si>
  <si>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</si>
  <si>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</si>
  <si>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</si>
  <si>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</si>
  <si>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</si>
  <si>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</si>
  <si>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</si>
  <si>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</si>
  <si>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</si>
  <si>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</si>
  <si>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</si>
  <si>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</si>
  <si>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</si>
  <si>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</si>
  <si>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</si>
  <si>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</si>
  <si>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</si>
  <si>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</si>
  <si>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</si>
  <si>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</si>
  <si>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</si>
  <si>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</si>
  <si>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</si>
  <si>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</si>
  <si>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</si>
  <si>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</si>
  <si>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</si>
  <si>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</si>
  <si>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</si>
  <si>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</si>
  <si>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</si>
  <si>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</si>
  <si>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</si>
  <si>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</si>
  <si>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</si>
  <si>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</si>
  <si>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</si>
  <si>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</si>
  <si>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</si>
  <si>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</si>
  <si>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</si>
  <si>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</si>
  <si>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</si>
  <si>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</si>
  <si>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</si>
  <si>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</si>
  <si>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</si>
  <si>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</si>
  <si>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</si>
  <si>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</si>
  <si>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</si>
  <si>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</si>
  <si>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</si>
  <si>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</si>
  <si>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</si>
  <si>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</si>
  <si>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</si>
  <si>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</si>
  <si>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</si>
  <si>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</si>
  <si>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</si>
  <si>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</si>
  <si>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</si>
  <si>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</si>
  <si>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</si>
  <si>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</si>
  <si>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</si>
  <si>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</si>
  <si>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</si>
  <si>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</si>
  <si>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</si>
  <si>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</si>
  <si>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</si>
  <si>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</si>
  <si>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</si>
  <si>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</si>
  <si>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</si>
  <si>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</si>
  <si>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</si>
  <si>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</si>
  <si>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</si>
  <si>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</si>
  <si>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</si>
  <si>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</si>
  <si>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</si>
  <si>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</si>
  <si>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</si>
  <si>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</si>
  <si>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</si>
  <si>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</si>
  <si>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</si>
  <si>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</si>
  <si>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</si>
  <si>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</si>
  <si>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</si>
  <si>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</si>
  <si>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</si>
  <si>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</si>
  <si>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</si>
  <si>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</si>
  <si>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</si>
  <si>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</si>
  <si>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</si>
  <si>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</si>
  <si>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</si>
  <si>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</si>
  <si>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</si>
  <si>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</si>
  <si>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</si>
  <si>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</si>
  <si>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</si>
  <si>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</si>
  <si>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</si>
  <si>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</si>
  <si>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</si>
  <si>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</si>
  <si>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</si>
  <si>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</si>
  <si>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</si>
  <si>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</si>
  <si>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</si>
  <si>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</si>
  <si>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</si>
  <si>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</si>
  <si>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</si>
  <si>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</si>
  <si>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</si>
  <si>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</si>
  <si>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</si>
  <si>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</si>
  <si>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</si>
  <si>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</si>
  <si>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</si>
  <si>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</si>
  <si>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</si>
  <si>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</si>
  <si>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</si>
  <si>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</si>
  <si>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</si>
  <si>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</si>
  <si>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</si>
  <si>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</si>
  <si>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</si>
  <si>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</si>
  <si>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</si>
  <si>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</si>
  <si>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</si>
  <si>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</si>
  <si>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</si>
  <si>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</si>
  <si>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</si>
  <si>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</si>
  <si>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</si>
  <si>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</si>
  <si>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</si>
  <si>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</si>
  <si>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</si>
  <si>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</si>
  <si>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</si>
  <si>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</si>
  <si>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</si>
  <si>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</si>
  <si>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</si>
  <si>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</si>
  <si>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</si>
  <si>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</si>
  <si>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</si>
  <si>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</si>
  <si>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</si>
  <si>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</si>
  <si>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</si>
  <si>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</si>
  <si>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</si>
  <si>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</si>
  <si>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</si>
  <si>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</si>
  <si>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</si>
  <si>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</si>
  <si>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</si>
  <si>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</si>
  <si>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</si>
  <si>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</si>
  <si>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</si>
  <si>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</si>
  <si>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</si>
  <si>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</si>
  <si>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</si>
  <si>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</si>
  <si>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</si>
  <si>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</si>
  <si>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</si>
  <si>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</si>
  <si>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</si>
  <si>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</si>
  <si>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</si>
  <si>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</si>
  <si>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</si>
  <si>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</si>
  <si>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</si>
  <si>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</si>
  <si>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</si>
  <si>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</si>
  <si>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</si>
  <si>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</si>
  <si>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</si>
  <si>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</si>
  <si>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</si>
  <si>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</si>
  <si>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</si>
  <si>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</si>
  <si>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</si>
  <si>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</si>
  <si>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</si>
  <si>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</si>
  <si>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</si>
  <si>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</si>
  <si>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</si>
  <si>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</si>
  <si>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</si>
  <si>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</si>
  <si>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</si>
  <si>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</si>
  <si>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</si>
  <si>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</si>
  <si>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</si>
  <si>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</si>
  <si>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</si>
  <si>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</si>
  <si>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</si>
  <si>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</si>
  <si>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</si>
  <si>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</si>
  <si>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</si>
  <si>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</si>
  <si>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</si>
  <si>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</si>
  <si>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</si>
  <si>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</si>
  <si>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</si>
  <si>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</si>
  <si>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</si>
  <si>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</si>
  <si>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</si>
  <si>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</si>
  <si>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</si>
  <si>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</si>
  <si>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</si>
  <si>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</si>
  <si>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</si>
  <si>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</si>
  <si>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</si>
  <si>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</si>
  <si>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</si>
  <si>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</si>
  <si>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</si>
  <si>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</si>
  <si>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</si>
  <si>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</si>
  <si>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</si>
  <si>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</si>
  <si>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</si>
  <si>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</si>
  <si>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</si>
  <si>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</si>
  <si>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</si>
  <si>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</si>
  <si>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</si>
  <si>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</si>
  <si>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</si>
  <si>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</si>
  <si>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</si>
  <si>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</si>
  <si>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</si>
  <si>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</si>
  <si>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</si>
  <si>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</si>
  <si>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</si>
  <si>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</si>
  <si>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</si>
  <si>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</si>
  <si>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</si>
  <si>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</si>
  <si>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</si>
  <si>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</si>
  <si>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</si>
  <si>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</si>
  <si>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</si>
  <si>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</si>
  <si>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</si>
  <si>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</si>
  <si>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</si>
  <si>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</si>
  <si>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</si>
  <si>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</si>
  <si>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</si>
  <si>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</si>
  <si>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</si>
  <si>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</si>
  <si>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</si>
  <si>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</si>
  <si>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</si>
  <si>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</si>
  <si>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</si>
  <si>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</si>
  <si>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</si>
  <si>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</si>
  <si>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</si>
  <si>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</si>
  <si>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</si>
  <si>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</si>
  <si>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</si>
  <si>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</si>
  <si>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</si>
  <si>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</si>
  <si>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</si>
  <si>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</si>
  <si>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</si>
  <si>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</si>
  <si>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</si>
  <si>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</si>
  <si>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</si>
  <si>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</si>
  <si>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</si>
  <si>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</si>
  <si>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</si>
  <si>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</si>
  <si>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</si>
  <si>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</si>
  <si>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</si>
  <si>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</si>
  <si>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</si>
  <si>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</si>
  <si>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</si>
  <si>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</si>
  <si>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</si>
  <si>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</si>
  <si>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</si>
  <si>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</si>
  <si>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</si>
  <si>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</si>
  <si>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</si>
  <si>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</si>
  <si>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</si>
  <si>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</si>
  <si>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</si>
  <si>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</si>
  <si>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</si>
  <si>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</si>
  <si>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</si>
  <si>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</si>
  <si>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</si>
  <si>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</si>
  <si>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</si>
  <si>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</si>
  <si>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</si>
  <si>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</si>
  <si>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</si>
  <si>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</si>
  <si>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</si>
  <si>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</si>
  <si>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</si>
  <si>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</si>
  <si>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</si>
  <si>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</si>
  <si>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</si>
  <si>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</si>
  <si>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</si>
  <si>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</si>
  <si>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</si>
  <si>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</si>
  <si>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</si>
  <si>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</si>
  <si>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</si>
  <si>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</si>
  <si>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</si>
  <si>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</si>
  <si>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</si>
  <si>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</si>
  <si>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</si>
  <si>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</si>
  <si>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</si>
  <si>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</si>
  <si>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</si>
  <si>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</si>
  <si>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</si>
  <si>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</si>
  <si>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</si>
  <si>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</si>
  <si>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</si>
  <si>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</si>
  <si>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</si>
  <si>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</si>
  <si>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</si>
  <si>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</si>
  <si>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</si>
  <si>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</si>
  <si>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</si>
  <si>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</si>
  <si>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</si>
  <si>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</si>
  <si>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</si>
  <si>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</si>
  <si>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</si>
  <si>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</si>
  <si>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</si>
  <si>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</si>
  <si>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</si>
  <si>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</si>
  <si>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</si>
  <si>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</si>
  <si>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</si>
  <si>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</si>
  <si>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</si>
  <si>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</si>
  <si>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</si>
  <si>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</si>
  <si>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</si>
  <si>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</si>
  <si>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</si>
  <si>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</si>
  <si>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</si>
  <si>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</si>
  <si>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</si>
  <si>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</si>
  <si>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</si>
  <si>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</si>
  <si>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</si>
  <si>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</si>
  <si>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</si>
  <si>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</si>
  <si>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</si>
  <si>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</si>
  <si>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</si>
  <si>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</si>
  <si>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</si>
  <si>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</si>
  <si>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</si>
  <si>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</si>
  <si>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</si>
  <si>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</si>
  <si>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</si>
  <si>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</si>
  <si>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</si>
  <si>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</si>
  <si>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</si>
  <si>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</si>
  <si>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</si>
  <si>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</si>
  <si>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</si>
  <si>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</si>
  <si>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</si>
  <si>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</si>
  <si>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</si>
  <si>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</si>
  <si>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</si>
  <si>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</si>
  <si>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</si>
  <si>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</si>
  <si>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</si>
  <si>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</si>
  <si>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</si>
  <si>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</si>
  <si>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</si>
  <si>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</si>
  <si>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</si>
  <si>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</si>
  <si>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</si>
  <si>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</si>
  <si>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</si>
  <si>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</si>
  <si>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</si>
  <si>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</si>
  <si>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</si>
  <si>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</si>
  <si>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</si>
  <si>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</si>
  <si>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</si>
  <si>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</si>
  <si>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</si>
  <si>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</si>
  <si>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</si>
  <si>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</si>
  <si>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</si>
  <si>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</si>
  <si>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</si>
  <si>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</si>
  <si>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</si>
  <si>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</si>
  <si>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</si>
  <si>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</si>
  <si>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</si>
  <si>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</si>
  <si>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</si>
  <si>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</si>
  <si>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</si>
  <si>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</si>
  <si>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</si>
  <si>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</si>
  <si>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</si>
  <si>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</si>
  <si>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</si>
  <si>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</si>
  <si>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</si>
  <si>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</si>
  <si>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</si>
  <si>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</si>
  <si>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</si>
  <si>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</si>
  <si>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</si>
  <si>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</si>
  <si>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</si>
  <si>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</si>
  <si>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</si>
  <si>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</si>
  <si>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</si>
  <si>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</si>
  <si>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</si>
  <si>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</si>
  <si>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</si>
  <si>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</si>
  <si>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</si>
  <si>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</si>
  <si>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</si>
  <si>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</si>
  <si>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</si>
  <si>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</si>
  <si>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</si>
  <si>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</si>
  <si>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</si>
  <si>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</si>
  <si>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</si>
  <si>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</si>
  <si>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</si>
  <si>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</si>
  <si>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</si>
  <si>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</si>
  <si>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</si>
  <si>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</si>
  <si>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</si>
  <si>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</si>
  <si>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</si>
  <si>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</si>
  <si>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</si>
  <si>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</si>
  <si>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</si>
  <si>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</si>
  <si>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</si>
  <si>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</si>
  <si>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</si>
  <si>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</si>
  <si>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</si>
  <si>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</si>
  <si>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</si>
  <si>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</si>
  <si>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</si>
  <si>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</si>
  <si>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</si>
  <si>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</si>
  <si>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</si>
  <si>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</si>
  <si>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</si>
  <si>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</si>
  <si>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</si>
  <si>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</si>
  <si>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</si>
  <si>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</si>
  <si>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</si>
  <si>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</si>
  <si>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</si>
  <si>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</si>
  <si>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</si>
  <si>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</si>
  <si>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</si>
  <si>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</si>
  <si>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</si>
  <si>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</si>
  <si>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</si>
  <si>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</si>
  <si>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</si>
  <si>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</si>
  <si>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</si>
  <si>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</si>
  <si>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</si>
  <si>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</si>
  <si>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</si>
  <si>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</si>
  <si>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</si>
  <si>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</si>
  <si>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</si>
  <si>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</si>
  <si>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</si>
  <si>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</si>
  <si>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</si>
  <si>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</si>
  <si>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</si>
  <si>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</si>
  <si>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</si>
  <si>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</si>
  <si>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</si>
  <si>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</si>
  <si>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</si>
  <si>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</si>
  <si>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</si>
  <si>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</si>
  <si>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</si>
  <si>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</si>
  <si>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</si>
  <si>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</si>
  <si>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</si>
  <si>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</si>
  <si>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</si>
  <si>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</si>
  <si>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</si>
  <si>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</si>
  <si>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</si>
  <si>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</si>
  <si>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</si>
  <si>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</si>
  <si>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</si>
  <si>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</si>
  <si>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</si>
  <si>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</si>
  <si>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</si>
  <si>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</si>
  <si>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</si>
  <si>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</si>
  <si>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</si>
  <si>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</si>
  <si>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</si>
  <si>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</si>
  <si>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</si>
  <si>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</si>
  <si>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</si>
  <si>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</si>
  <si>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</si>
  <si>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</si>
  <si>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</si>
  <si>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</si>
  <si>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</si>
  <si>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</si>
  <si>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</si>
  <si>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</si>
  <si>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</si>
  <si>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</si>
  <si>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</si>
  <si>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</si>
  <si>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</si>
  <si>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</si>
  <si>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</si>
  <si>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</si>
  <si>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</si>
  <si>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</si>
  <si>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</si>
  <si>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</si>
  <si>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</si>
  <si>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</si>
  <si>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</si>
  <si>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</si>
  <si>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</si>
  <si>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</si>
  <si>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</si>
  <si>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</si>
  <si>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</si>
  <si>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</si>
  <si>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</si>
  <si>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</si>
  <si>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</si>
  <si>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</si>
  <si>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</si>
  <si>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</si>
  <si>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</si>
  <si>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</si>
  <si>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</si>
  <si>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</si>
  <si>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</si>
  <si>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</si>
  <si>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</si>
  <si>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</si>
  <si>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</si>
  <si>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</si>
  <si>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</si>
  <si>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</si>
  <si>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</si>
  <si>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</si>
  <si>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</si>
  <si>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</si>
  <si>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</si>
  <si>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</si>
  <si>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</si>
  <si>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</si>
  <si>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</si>
  <si>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</si>
  <si>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</si>
  <si>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</si>
  <si>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</si>
  <si>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</si>
  <si>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</si>
  <si>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</si>
  <si>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</si>
  <si>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</si>
  <si>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</si>
  <si>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</si>
  <si>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</si>
  <si>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</si>
  <si>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</si>
  <si>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</si>
  <si>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</si>
  <si>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</si>
  <si>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</si>
  <si>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</si>
  <si>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</si>
  <si>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</si>
  <si>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</si>
  <si>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</si>
  <si>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</si>
  <si>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</si>
  <si>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</si>
  <si>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</si>
  <si>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</si>
  <si>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</si>
  <si>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</si>
  <si>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</si>
  <si>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</si>
  <si>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</si>
  <si>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</si>
  <si>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</si>
  <si>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</si>
  <si>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</si>
  <si>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</si>
  <si>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</si>
  <si>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</si>
  <si>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</si>
  <si>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</si>
  <si>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</si>
  <si>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</si>
  <si>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</si>
  <si>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</si>
  <si>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</si>
  <si>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</si>
  <si>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</si>
  <si>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</si>
  <si>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</si>
  <si>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</si>
  <si>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</si>
  <si>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</si>
  <si>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</si>
  <si>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</si>
  <si>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</si>
  <si>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</si>
  <si>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</si>
  <si>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</si>
  <si>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</si>
  <si>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</si>
  <si>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</si>
  <si>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</si>
  <si>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</si>
  <si>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</si>
  <si>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</si>
  <si>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</si>
  <si>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</si>
  <si>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</si>
  <si>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</si>
  <si>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</si>
  <si>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</si>
  <si>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</si>
  <si>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</si>
  <si>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</si>
  <si>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</si>
  <si>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</si>
  <si>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</si>
  <si>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</si>
  <si>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</si>
  <si>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</si>
  <si>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</si>
  <si>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</si>
  <si>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</si>
  <si>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</si>
  <si>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</si>
  <si>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</si>
  <si>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</si>
  <si>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</si>
  <si>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</si>
  <si>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</si>
  <si>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</si>
  <si>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</si>
  <si>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</si>
  <si>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</si>
  <si>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</si>
  <si>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</si>
  <si>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</si>
  <si>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</si>
  <si>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</si>
  <si>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</si>
  <si>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</si>
  <si>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</si>
  <si>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</si>
  <si>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</si>
  <si>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</si>
  <si>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</si>
  <si>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</si>
  <si>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</si>
  <si>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</si>
  <si>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</si>
  <si>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</si>
  <si>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</si>
  <si>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</si>
  <si>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</si>
  <si>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</si>
  <si>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</si>
  <si>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</si>
  <si>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</si>
  <si>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</si>
  <si>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</si>
  <si>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</si>
  <si>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</si>
  <si>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</si>
  <si>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</si>
  <si>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</si>
  <si>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</si>
  <si>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</si>
  <si>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</si>
  <si>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</si>
  <si>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</si>
  <si>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</si>
  <si>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</si>
  <si>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</si>
  <si>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</si>
  <si>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</si>
  <si>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</si>
  <si>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</si>
  <si>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</si>
  <si>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</si>
  <si>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</si>
  <si>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</si>
  <si>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</si>
  <si>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</si>
  <si>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</si>
  <si>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</si>
  <si>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</si>
  <si>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</si>
  <si>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</si>
  <si>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</si>
  <si>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</si>
  <si>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</si>
  <si>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</si>
  <si>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</si>
  <si>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</si>
  <si>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</si>
  <si>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</si>
  <si>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</si>
  <si>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</si>
  <si>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</si>
  <si>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</si>
  <si>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</si>
  <si>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</si>
  <si>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</si>
  <si>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</si>
  <si>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</si>
  <si>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</si>
  <si>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</si>
  <si>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</si>
  <si>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</si>
  <si>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</si>
  <si>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</si>
  <si>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</si>
  <si>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</si>
  <si>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</si>
  <si>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</si>
  <si>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</si>
  <si>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</si>
  <si>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</si>
  <si>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</si>
  <si>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</si>
  <si>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</si>
  <si>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</si>
  <si>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</si>
  <si>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</si>
  <si>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</si>
  <si>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</si>
  <si>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</si>
  <si>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</si>
  <si>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</si>
  <si>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</si>
  <si>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</si>
  <si>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</si>
  <si>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</si>
  <si>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</si>
  <si>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</si>
  <si>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</si>
  <si>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</si>
  <si>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</si>
  <si>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</si>
  <si>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</si>
  <si>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</si>
  <si>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</si>
  <si>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</si>
  <si>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</si>
  <si>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</si>
  <si>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</si>
  <si>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</si>
  <si>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</si>
  <si>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</si>
  <si>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</si>
  <si>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</si>
  <si>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</si>
  <si>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</si>
  <si>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</si>
  <si>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</si>
  <si>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</si>
  <si>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</si>
  <si>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</si>
  <si>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</si>
  <si>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</si>
  <si>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</si>
  <si>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</si>
  <si>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</si>
  <si>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</si>
  <si>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</si>
  <si>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</si>
  <si>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</si>
  <si>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</si>
  <si>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</si>
  <si>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</si>
  <si>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</si>
  <si>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</si>
  <si>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</si>
  <si>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</si>
  <si>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</si>
  <si>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</si>
  <si>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</si>
  <si>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</si>
  <si>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</si>
  <si>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</si>
  <si>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</si>
  <si>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</si>
  <si>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</si>
  <si>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</si>
  <si>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</si>
  <si>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</si>
  <si>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</si>
  <si>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</si>
  <si>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</si>
  <si>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</si>
  <si>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</si>
  <si>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</si>
  <si>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</si>
  <si>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</si>
  <si>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</si>
  <si>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</si>
  <si>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</si>
  <si>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</si>
  <si>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</si>
  <si>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</si>
  <si>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</si>
  <si>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</si>
  <si>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</si>
  <si>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</si>
  <si>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</si>
  <si>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</si>
  <si>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</si>
  <si>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</si>
  <si>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</si>
  <si>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</si>
  <si>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</si>
  <si>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</si>
  <si>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</si>
  <si>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</si>
  <si>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</si>
  <si>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</si>
  <si>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</si>
  <si>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</si>
  <si>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</si>
  <si>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</si>
  <si>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</si>
  <si>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</si>
  <si>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</si>
  <si>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</si>
  <si>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</si>
  <si>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</si>
  <si>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</si>
  <si>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</si>
  <si>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</si>
  <si>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</si>
  <si>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</si>
  <si>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</si>
  <si>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</si>
  <si>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</si>
  <si>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</si>
  <si>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</si>
  <si>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</si>
  <si>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</si>
  <si>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</si>
  <si>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</si>
  <si>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</si>
  <si>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</si>
  <si>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</si>
  <si>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</si>
  <si>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</si>
  <si>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</si>
  <si>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</si>
  <si>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</si>
  <si>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</si>
  <si>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</si>
  <si>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</si>
  <si>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</si>
  <si>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</si>
  <si>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</si>
  <si>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</si>
  <si>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</si>
  <si>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</si>
  <si>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</si>
  <si>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</si>
  <si>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</si>
  <si>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</si>
  <si>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</si>
  <si>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</si>
  <si>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</si>
  <si>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</si>
  <si>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</si>
  <si>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</si>
  <si>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</si>
  <si>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</si>
  <si>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</si>
  <si>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</si>
  <si>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</si>
  <si>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</si>
  <si>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</si>
  <si>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</si>
  <si>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</si>
  <si>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</si>
  <si>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</si>
  <si>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</si>
  <si>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</si>
  <si>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</si>
  <si>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</si>
  <si>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</si>
  <si>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</si>
  <si>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</si>
  <si>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</si>
  <si>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</si>
  <si>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</si>
  <si>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</si>
  <si>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</si>
  <si>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</si>
  <si>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</si>
  <si>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</si>
  <si>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</si>
  <si>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</si>
  <si>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</si>
  <si>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</si>
  <si>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</si>
  <si>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</si>
  <si>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</si>
  <si>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</si>
  <si>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</si>
  <si>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</si>
  <si>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</si>
  <si>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</si>
  <si>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</si>
  <si>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</si>
  <si>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</si>
  <si>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</si>
  <si>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</si>
  <si>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</si>
  <si>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</si>
  <si>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</si>
  <si>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</si>
  <si>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</si>
  <si>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</si>
  <si>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</si>
  <si>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</si>
  <si>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</si>
  <si>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</si>
  <si>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</si>
  <si>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</si>
  <si>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</si>
  <si>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</si>
  <si>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</si>
  <si>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</si>
  <si>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</si>
  <si>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</si>
  <si>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</si>
  <si>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</si>
  <si>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</si>
  <si>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</si>
  <si>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</si>
  <si>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</si>
  <si>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</si>
  <si>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</si>
  <si>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</si>
  <si>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</si>
  <si>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</si>
  <si>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</si>
  <si>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</si>
  <si>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</si>
  <si>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</si>
  <si>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</si>
  <si>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</si>
  <si>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</si>
  <si>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</si>
  <si>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</si>
  <si>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</si>
  <si>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</si>
  <si>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</si>
  <si>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</si>
  <si>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</si>
  <si>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</si>
  <si>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</si>
  <si>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</si>
  <si>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</si>
  <si>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</si>
  <si>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</si>
  <si>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</si>
  <si>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</si>
  <si>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</si>
  <si>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</si>
  <si>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</si>
  <si>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</si>
  <si>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</si>
  <si>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</si>
  <si>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</si>
  <si>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</si>
  <si>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</si>
  <si>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</si>
  <si>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</si>
  <si>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</si>
  <si>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</si>
  <si>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</si>
  <si>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</si>
  <si>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</si>
  <si>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</si>
  <si>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</si>
  <si>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</si>
  <si>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</si>
  <si>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</si>
  <si>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</si>
  <si>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</si>
  <si>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</si>
  <si>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</si>
  <si>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</si>
  <si>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</si>
  <si>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</si>
  <si>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</si>
  <si>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</si>
  <si>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</si>
  <si>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</si>
  <si>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</si>
  <si>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</si>
  <si>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</si>
  <si>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</si>
  <si>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</si>
  <si>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</si>
  <si>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</si>
  <si>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</si>
  <si>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</si>
  <si>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</si>
  <si>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</si>
  <si>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</si>
  <si>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</si>
  <si>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</si>
  <si>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</si>
  <si>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</si>
  <si>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</si>
  <si>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</si>
  <si>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</si>
  <si>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</si>
  <si>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</si>
  <si>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</si>
  <si>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</si>
  <si>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</si>
  <si>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</si>
  <si>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</si>
  <si>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</si>
  <si>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</si>
  <si>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</si>
  <si>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</si>
  <si>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</si>
  <si>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</si>
  <si>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</si>
  <si>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</si>
  <si>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</si>
  <si>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</si>
  <si>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</si>
  <si>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</si>
  <si>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</si>
  <si>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</si>
  <si>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</si>
  <si>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</si>
  <si>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</si>
  <si>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</si>
  <si>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</si>
  <si>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</si>
  <si>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</si>
  <si>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</si>
  <si>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</si>
  <si>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</si>
  <si>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</si>
  <si>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</si>
  <si>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</si>
  <si>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</si>
  <si>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</si>
  <si>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</si>
  <si>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</si>
  <si>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</si>
  <si>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</si>
  <si>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</si>
  <si>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</si>
  <si>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</si>
  <si>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</si>
  <si>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</si>
  <si>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</si>
  <si>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</si>
  <si>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</si>
  <si>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</si>
  <si>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</si>
  <si>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</si>
  <si>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</si>
  <si>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</si>
  <si>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</si>
  <si>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</si>
  <si>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</si>
  <si>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</si>
  <si>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</si>
  <si>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</si>
  <si>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</si>
  <si>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</si>
  <si>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</si>
  <si>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</si>
  <si>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</si>
  <si>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</si>
  <si>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</si>
  <si>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</si>
  <si>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</si>
  <si>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</si>
  <si>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</si>
  <si>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</si>
  <si>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</si>
  <si>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</si>
  <si>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</si>
  <si>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</si>
  <si>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</si>
  <si>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</si>
  <si>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</si>
  <si>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</si>
  <si>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</si>
  <si>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</si>
  <si>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</si>
  <si>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</si>
  <si>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</si>
  <si>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</si>
  <si>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</si>
  <si>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</si>
  <si>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</si>
  <si>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</si>
  <si>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</si>
  <si>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</si>
  <si>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</si>
  <si>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</si>
  <si>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</si>
  <si>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</si>
  <si>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</si>
  <si>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</si>
  <si>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</si>
  <si>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</si>
  <si>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</si>
  <si>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</si>
  <si>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</si>
  <si>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</si>
  <si>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</si>
  <si>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</si>
  <si>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</si>
  <si>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</si>
  <si>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</si>
  <si>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</si>
  <si>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</si>
  <si>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</si>
  <si>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</si>
  <si>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</si>
  <si>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</si>
  <si>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</si>
  <si>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</si>
  <si>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</si>
  <si>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</si>
  <si>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</si>
  <si>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</si>
  <si>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</si>
  <si>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</si>
  <si>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</si>
  <si>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</si>
  <si>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</si>
  <si>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</si>
  <si>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</si>
  <si>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</si>
  <si>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</si>
  <si>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</si>
  <si>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</si>
  <si>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</si>
  <si>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</si>
  <si>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</si>
  <si>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</si>
  <si>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</si>
  <si>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</si>
  <si>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</si>
  <si>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</si>
  <si>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</si>
  <si>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</si>
  <si>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</si>
  <si>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</si>
  <si>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</si>
  <si>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</si>
  <si>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</si>
  <si>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</si>
  <si>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</si>
  <si>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</si>
  <si>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</si>
  <si>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</si>
  <si>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</si>
  <si>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</si>
  <si>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</si>
  <si>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</si>
  <si>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</si>
  <si>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</si>
  <si>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</si>
  <si>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</si>
  <si>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</si>
  <si>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</si>
  <si>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</si>
  <si>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</si>
  <si>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</si>
  <si>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</si>
  <si>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</si>
  <si>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</si>
  <si>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</si>
  <si>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</si>
  <si>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</si>
  <si>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</si>
  <si>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</si>
  <si>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</si>
  <si>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</si>
  <si>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</si>
  <si>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</si>
  <si>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</si>
  <si>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</si>
  <si>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</si>
  <si>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</si>
  <si>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</si>
  <si>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</si>
  <si>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</si>
  <si>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</si>
  <si>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</si>
  <si>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</si>
  <si>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</si>
  <si>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</si>
  <si>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</si>
  <si>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</si>
  <si>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</si>
  <si>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</si>
  <si>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</si>
  <si>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</si>
  <si>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</si>
  <si>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</si>
  <si>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</si>
  <si>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</si>
  <si>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</si>
  <si>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</si>
  <si>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</si>
  <si>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</si>
  <si>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</si>
  <si>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</si>
  <si>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</si>
  <si>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</si>
  <si>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</si>
  <si>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</si>
  <si>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</si>
  <si>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</si>
  <si>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</si>
  <si>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</si>
  <si>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</si>
  <si>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</si>
  <si>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</si>
  <si>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</si>
  <si>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</si>
  <si>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</si>
  <si>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</si>
  <si>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</si>
  <si>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</si>
  <si>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</si>
  <si>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</si>
  <si>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</si>
  <si>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</si>
  <si>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</si>
  <si>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</si>
  <si>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</si>
  <si>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</si>
  <si>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</si>
  <si>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</si>
  <si>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</si>
  <si>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</si>
  <si>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</si>
  <si>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</si>
  <si>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</si>
  <si>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</si>
  <si>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</si>
  <si>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</si>
  <si>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</si>
  <si>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</si>
  <si>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</si>
  <si>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</si>
  <si>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</si>
  <si>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</si>
  <si>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</si>
  <si>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</si>
  <si>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</si>
  <si>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</si>
  <si>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</si>
  <si>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</si>
  <si>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</si>
  <si>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</si>
  <si>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</si>
  <si>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</si>
  <si>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</si>
  <si>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</si>
  <si>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</si>
  <si>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</si>
  <si>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</si>
  <si>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</si>
  <si>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</si>
  <si>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</si>
  <si>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</si>
  <si>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</si>
  <si>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</si>
  <si>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</si>
  <si>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</si>
  <si>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</si>
  <si>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</si>
  <si>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</si>
  <si>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</si>
  <si>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</si>
  <si>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</si>
  <si>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</si>
  <si>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</si>
  <si>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</si>
  <si>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</si>
  <si>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</si>
  <si>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</si>
  <si>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</si>
  <si>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</si>
  <si>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</si>
  <si>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</si>
  <si>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</si>
  <si>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</si>
  <si>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</si>
  <si>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</si>
  <si>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</si>
  <si>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</si>
  <si>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</si>
  <si>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</si>
  <si>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</si>
  <si>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</si>
  <si>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</si>
  <si>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</si>
  <si>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</si>
  <si>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</si>
  <si>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</si>
  <si>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</si>
  <si>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</si>
  <si>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</si>
  <si>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</si>
  <si>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</si>
  <si>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</si>
  <si>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</si>
  <si>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</si>
  <si>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</si>
  <si>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</si>
  <si>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</si>
  <si>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</si>
  <si>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</si>
  <si>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</si>
  <si>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</si>
  <si>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</si>
  <si>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</si>
  <si>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</si>
  <si>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</si>
  <si>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</si>
  <si>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</si>
  <si>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</si>
  <si>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</si>
  <si>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</si>
  <si>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</si>
  <si>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</si>
  <si>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</si>
  <si>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</si>
  <si>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</si>
  <si>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</si>
  <si>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</si>
  <si>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</si>
  <si>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</si>
  <si>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</si>
  <si>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</si>
  <si>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</si>
  <si>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</si>
  <si>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</si>
  <si>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</si>
  <si>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</si>
  <si>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</si>
  <si>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</si>
  <si>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</si>
  <si>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</si>
  <si>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</si>
  <si>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</si>
  <si>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</si>
  <si>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</si>
  <si>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</si>
  <si>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</si>
  <si>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</si>
  <si>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</si>
  <si>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</si>
  <si>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</si>
  <si>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</si>
  <si>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</si>
  <si>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</si>
  <si>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</si>
  <si>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</si>
  <si>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</si>
  <si>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</si>
  <si>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</si>
  <si>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</si>
  <si>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</si>
  <si>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</si>
  <si>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</si>
  <si>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</si>
  <si>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</si>
  <si>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</si>
  <si>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</si>
  <si>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</si>
  <si>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</si>
  <si>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</si>
  <si>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</si>
  <si>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</si>
  <si>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</si>
  <si>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</si>
  <si>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</si>
  <si>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</si>
  <si>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</si>
  <si>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</si>
  <si>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</si>
  <si>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</si>
  <si>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</si>
  <si>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</si>
  <si>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</si>
  <si>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</si>
  <si>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</si>
  <si>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</si>
  <si>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</si>
  <si>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</si>
  <si>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</si>
  <si>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</si>
  <si>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</si>
  <si>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</si>
  <si>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</si>
  <si>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</si>
  <si>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</si>
  <si>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</si>
  <si>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</si>
  <si>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</si>
  <si>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</si>
  <si>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</si>
  <si>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</si>
  <si>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</si>
  <si>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</si>
  <si>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</si>
  <si>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</si>
  <si>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</si>
  <si>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</si>
  <si>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</si>
  <si>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</si>
  <si>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</si>
  <si>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</si>
  <si>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</si>
  <si>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</si>
  <si>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</si>
  <si>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</si>
  <si>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</si>
  <si>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</si>
  <si>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</si>
  <si>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</si>
  <si>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</si>
  <si>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</si>
  <si>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</si>
  <si>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</si>
  <si>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</si>
  <si>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</si>
  <si>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</si>
  <si>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</si>
  <si>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</si>
  <si>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</si>
  <si>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</si>
  <si>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</si>
  <si>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</si>
  <si>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</si>
  <si>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</si>
  <si>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</si>
  <si>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</si>
  <si>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</si>
  <si>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</si>
  <si>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</si>
  <si>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</si>
  <si>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</si>
  <si>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</si>
  <si>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</si>
  <si>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</si>
  <si>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</si>
  <si>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</si>
  <si>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</si>
  <si>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</si>
  <si>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</si>
  <si>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</si>
  <si>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</si>
  <si>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</si>
  <si>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</si>
  <si>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</si>
  <si>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</si>
  <si>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</si>
  <si>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</si>
  <si>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</si>
  <si>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</si>
  <si>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</si>
  <si>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</si>
  <si>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</si>
  <si>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</si>
  <si>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</si>
  <si>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</si>
  <si>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</si>
  <si>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</si>
  <si>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</si>
  <si>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</si>
  <si>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</si>
  <si>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</si>
  <si>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</si>
  <si>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</si>
  <si>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</si>
  <si>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</si>
  <si>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</si>
  <si>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</si>
  <si>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</si>
  <si>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</si>
  <si>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</si>
  <si>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</si>
  <si>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</si>
  <si>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</si>
  <si>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</si>
  <si>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</si>
  <si>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</si>
  <si>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</si>
  <si>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</si>
  <si>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</si>
  <si>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</si>
  <si>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</si>
  <si>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</si>
  <si>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</si>
  <si>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</si>
  <si>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</si>
  <si>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</si>
  <si>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</si>
  <si>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</si>
  <si>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</si>
  <si>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</si>
  <si>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</si>
  <si>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</si>
  <si>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</si>
  <si>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</si>
  <si>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</si>
  <si>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</si>
  <si>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</si>
  <si>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</si>
  <si>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</si>
  <si>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</si>
  <si>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</si>
  <si>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</si>
  <si>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</si>
  <si>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</si>
  <si>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</si>
  <si>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</si>
  <si>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</si>
  <si>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</si>
  <si>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</si>
  <si>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</si>
  <si>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</si>
  <si>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</si>
  <si>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</si>
  <si>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</si>
  <si>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</si>
  <si>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</si>
  <si>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</si>
  <si>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</si>
  <si>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</si>
  <si>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</si>
  <si>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</si>
  <si>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</si>
  <si>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</si>
  <si>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</si>
  <si>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</si>
  <si>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</si>
  <si>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</si>
  <si>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</si>
  <si>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</si>
  <si>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</si>
  <si>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</si>
  <si>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</si>
  <si>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</si>
  <si>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</si>
  <si>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</si>
  <si>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</si>
  <si>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</si>
  <si>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</si>
  <si>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</si>
  <si>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</si>
  <si>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</si>
  <si>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</si>
  <si>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</si>
  <si>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</si>
  <si>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</si>
  <si>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</si>
  <si>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</si>
  <si>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</si>
  <si>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</si>
  <si>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</si>
  <si>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</si>
  <si>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</si>
  <si>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</si>
  <si>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</si>
  <si>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</si>
  <si>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</si>
  <si>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</si>
  <si>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</si>
  <si>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</si>
  <si>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</si>
  <si>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</si>
  <si>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</si>
  <si>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</si>
  <si>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</si>
  <si>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</si>
  <si>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</si>
  <si>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</si>
  <si>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</si>
  <si>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</si>
  <si>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</si>
  <si>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</si>
  <si>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</si>
  <si>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</si>
  <si>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</si>
  <si>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</si>
  <si>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</si>
  <si>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</si>
  <si>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</si>
  <si>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</si>
  <si>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</si>
  <si>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</si>
  <si>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</si>
  <si>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</si>
  <si>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</si>
  <si>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</si>
  <si>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</si>
  <si>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</si>
  <si>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</si>
  <si>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</si>
  <si>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</si>
  <si>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</si>
  <si>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</si>
  <si>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</si>
  <si>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</si>
  <si>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</si>
  <si>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</si>
  <si>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</si>
  <si>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</si>
  <si>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</si>
  <si>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</si>
  <si>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</si>
  <si>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</si>
  <si>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</si>
  <si>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</si>
  <si>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</si>
  <si>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</si>
  <si>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</si>
  <si>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</si>
  <si>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</si>
  <si>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</si>
  <si>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</si>
  <si>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</si>
  <si>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</si>
  <si>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</si>
  <si>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</si>
  <si>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</si>
  <si>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</si>
  <si>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</si>
  <si>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</si>
  <si>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</si>
  <si>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</si>
  <si>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</si>
  <si>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</si>
  <si>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</si>
  <si>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</si>
  <si>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</si>
  <si>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</si>
  <si>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</si>
  <si>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</si>
  <si>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</si>
  <si>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</si>
  <si>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</si>
  <si>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</si>
  <si>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</si>
  <si>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</si>
  <si>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</si>
  <si>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</si>
  <si>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</si>
  <si>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</si>
  <si>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</si>
  <si>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</si>
  <si>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</si>
  <si>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</si>
  <si>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</si>
  <si>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</si>
  <si>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</si>
  <si>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</si>
  <si>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</si>
  <si>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</si>
  <si>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</si>
  <si>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</si>
  <si>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</si>
  <si>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</si>
  <si>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</si>
  <si>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</si>
  <si>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</si>
  <si>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</si>
  <si>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</si>
  <si>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</si>
  <si>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</si>
  <si>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</si>
  <si>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</si>
  <si>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</si>
  <si>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</si>
  <si>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</si>
  <si>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</si>
  <si>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</si>
  <si>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</si>
  <si>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</si>
  <si>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</si>
  <si>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</si>
  <si>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</si>
  <si>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</si>
  <si>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</si>
  <si>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</si>
  <si>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</si>
  <si>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</si>
  <si>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</si>
  <si>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</si>
  <si>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</si>
  <si>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</si>
  <si>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</si>
  <si>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</si>
  <si>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</si>
  <si>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</si>
  <si>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</si>
  <si>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</si>
  <si>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</si>
  <si>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</si>
  <si>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</si>
  <si>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</si>
  <si>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</si>
  <si>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</si>
  <si>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</si>
  <si>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</si>
  <si>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</si>
  <si>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</si>
  <si>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</si>
  <si>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</si>
  <si>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</si>
  <si>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</si>
  <si>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</si>
  <si>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</si>
  <si>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</si>
  <si>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</si>
  <si>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</si>
  <si>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</si>
  <si>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</si>
  <si>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</si>
  <si>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</si>
  <si>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</si>
  <si>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</si>
  <si>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</si>
  <si>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</si>
  <si>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</si>
  <si>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</si>
  <si>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</si>
  <si>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</si>
  <si>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</si>
  <si>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</si>
  <si>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</si>
  <si>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</si>
  <si>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</si>
  <si>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</si>
  <si>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</si>
  <si>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</si>
  <si>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</si>
  <si>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</si>
  <si>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</si>
  <si>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</si>
  <si>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</si>
  <si>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</si>
  <si>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</si>
  <si>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</si>
  <si>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</si>
  <si>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</si>
  <si>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</si>
  <si>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</si>
  <si>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</si>
  <si>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</si>
  <si>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</si>
  <si>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</si>
  <si>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</si>
  <si>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</si>
  <si>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</si>
  <si>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</si>
  <si>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</si>
  <si>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</si>
  <si>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</si>
  <si>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</si>
  <si>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</si>
  <si>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</si>
  <si>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</si>
  <si>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</si>
  <si>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</si>
  <si>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</si>
  <si>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</si>
  <si>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</si>
  <si>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</si>
  <si>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</si>
  <si>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</si>
  <si>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</si>
  <si>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</si>
  <si>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</si>
  <si>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</si>
  <si>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</si>
  <si>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</si>
  <si>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</si>
  <si>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</si>
  <si>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</si>
  <si>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</si>
  <si>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</si>
  <si>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</si>
  <si>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</si>
  <si>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</si>
  <si>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</si>
  <si>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</si>
  <si>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</si>
  <si>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</si>
  <si>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</si>
  <si>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</si>
  <si>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</si>
  <si>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</si>
  <si>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</si>
  <si>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</si>
  <si>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</si>
  <si>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</si>
  <si>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</si>
  <si>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</si>
  <si>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</si>
  <si>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</si>
  <si>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</si>
  <si>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</si>
  <si>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</si>
  <si>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</si>
  <si>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</si>
  <si>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</si>
  <si>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</si>
  <si>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</si>
  <si>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</si>
  <si>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</si>
  <si>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</si>
  <si>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</si>
  <si>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</si>
  <si>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</si>
  <si>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</si>
  <si>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</si>
  <si>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</si>
  <si>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</si>
  <si>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</si>
  <si>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</si>
  <si>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</si>
  <si>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</si>
  <si>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</si>
  <si>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</si>
  <si>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</si>
  <si>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</si>
  <si>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</si>
  <si>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</si>
  <si>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</si>
  <si>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</si>
  <si>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</si>
  <si>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</si>
  <si>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</si>
  <si>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</si>
  <si>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</si>
  <si>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</si>
  <si>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</si>
  <si>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</si>
  <si>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</si>
  <si>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</si>
  <si>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</si>
  <si>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</si>
  <si>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</si>
  <si>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</si>
  <si>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</si>
  <si>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</si>
  <si>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</si>
  <si>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</si>
  <si>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</si>
  <si>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</si>
  <si>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</si>
  <si>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</si>
  <si>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</si>
  <si>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</si>
  <si>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</si>
  <si>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</si>
  <si>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</si>
  <si>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</si>
  <si>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</si>
  <si>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</si>
  <si>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</si>
  <si>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</si>
  <si>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</si>
  <si>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</si>
  <si>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</si>
  <si>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</si>
  <si>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</si>
  <si>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</si>
  <si>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</si>
  <si>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</si>
  <si>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</si>
  <si>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</si>
  <si>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</si>
  <si>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</si>
  <si>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</si>
  <si>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</si>
  <si>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</si>
  <si>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</si>
  <si>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</si>
  <si>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</si>
  <si>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</si>
  <si>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</si>
  <si>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</si>
  <si>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</si>
  <si>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</si>
  <si>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</si>
  <si>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</si>
  <si>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</si>
  <si>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</si>
  <si>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</si>
  <si>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</si>
  <si>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</si>
  <si>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</si>
  <si>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</si>
  <si>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</si>
  <si>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</si>
  <si>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</si>
  <si>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</si>
  <si>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</si>
  <si>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</si>
  <si>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</si>
  <si>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</si>
  <si>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</si>
  <si>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</si>
  <si>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</si>
  <si>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</si>
  <si>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</si>
  <si>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</si>
  <si>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</si>
  <si>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</si>
  <si>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</si>
  <si>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</si>
  <si>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</si>
  <si>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</si>
  <si>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</si>
  <si>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</si>
  <si>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</si>
  <si>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</si>
  <si>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</si>
  <si>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</si>
  <si>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</si>
  <si>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</si>
  <si>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</si>
  <si>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</si>
  <si>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</si>
  <si>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</si>
  <si>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</si>
  <si>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</si>
  <si>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</si>
  <si>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</si>
  <si>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</si>
  <si>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</si>
  <si>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</si>
  <si>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</si>
  <si>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</si>
  <si>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</si>
  <si>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</si>
  <si>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</si>
  <si>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</si>
  <si>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</si>
  <si>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</si>
  <si>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</si>
  <si>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</si>
  <si>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</si>
  <si>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</si>
  <si>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</si>
  <si>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</si>
  <si>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</si>
  <si>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</si>
  <si>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</si>
  <si>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</si>
  <si>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</si>
  <si>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</si>
  <si>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</si>
  <si>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</si>
  <si>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</si>
  <si>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</si>
  <si>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</si>
  <si>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</si>
  <si>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</si>
  <si>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</si>
  <si>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</si>
  <si>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</si>
  <si>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</si>
  <si>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</si>
  <si>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</si>
  <si>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</si>
  <si>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</si>
  <si>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</si>
  <si>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</si>
  <si>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</si>
  <si>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</si>
  <si>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</si>
  <si>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</si>
  <si>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</si>
  <si>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</si>
  <si>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</si>
  <si>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</si>
  <si>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</si>
  <si>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</si>
  <si>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</si>
  <si>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</si>
  <si>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</si>
  <si>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</si>
  <si>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</si>
  <si>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</si>
  <si>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</si>
  <si>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</si>
  <si>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</si>
  <si>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</si>
  <si>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</si>
  <si>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</si>
  <si>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</si>
  <si>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</si>
  <si>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</si>
  <si>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</si>
  <si>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</si>
  <si>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</si>
  <si>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</si>
  <si>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</si>
  <si>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</si>
  <si>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</si>
  <si>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</si>
  <si>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</si>
  <si>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</si>
  <si>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</si>
  <si>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</si>
  <si>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</si>
  <si>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</si>
  <si>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</si>
  <si>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</si>
  <si>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</si>
  <si>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</si>
  <si>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</si>
  <si>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</si>
  <si>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</si>
  <si>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</si>
  <si>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</si>
  <si>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</si>
  <si>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</si>
  <si>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</si>
  <si>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</si>
  <si>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</si>
  <si>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</si>
  <si>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</si>
  <si>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</si>
  <si>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</si>
  <si>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</si>
  <si>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</si>
  <si>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</si>
  <si>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</si>
  <si>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</si>
  <si>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</si>
  <si>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</si>
  <si>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</si>
  <si>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</si>
  <si>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</si>
  <si>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</si>
  <si>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</si>
  <si>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</si>
  <si>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</si>
  <si>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</si>
  <si>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</si>
  <si>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</si>
  <si>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</si>
  <si>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</si>
  <si>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</si>
  <si>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</si>
  <si>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</si>
  <si>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</si>
  <si>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</si>
  <si>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</si>
  <si>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</si>
  <si>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</si>
  <si>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</si>
  <si>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</si>
  <si>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</si>
  <si>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</si>
  <si>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</si>
  <si>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</si>
  <si>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</si>
  <si>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</si>
  <si>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</si>
  <si>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</si>
  <si>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</si>
  <si>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</si>
  <si>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</si>
  <si>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</si>
  <si>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</si>
  <si>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</si>
  <si>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</si>
  <si>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</si>
  <si>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</si>
  <si>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</si>
  <si>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</si>
  <si>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</si>
  <si>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</si>
  <si>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</si>
  <si>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</si>
  <si>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</si>
  <si>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</si>
  <si>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</si>
  <si>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</si>
  <si>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</si>
  <si>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</si>
  <si>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</si>
  <si>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</si>
  <si>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</si>
  <si>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</si>
  <si>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</si>
  <si>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</si>
  <si>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</si>
  <si>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</si>
  <si>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</si>
  <si>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</si>
  <si>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</si>
  <si>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</si>
  <si>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</si>
  <si>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</si>
  <si>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</si>
  <si>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</si>
  <si>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</si>
  <si>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</si>
  <si>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</si>
  <si>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</si>
  <si>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</si>
  <si>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</si>
  <si>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</si>
  <si>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</si>
  <si>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</si>
  <si>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</si>
  <si>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</si>
  <si>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</si>
  <si>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</si>
  <si>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</si>
  <si>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</si>
  <si>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</si>
  <si>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</si>
  <si>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</si>
  <si>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</si>
  <si>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</si>
  <si>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</si>
  <si>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</si>
  <si>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</si>
  <si>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</si>
  <si>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</si>
  <si>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</si>
  <si>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</si>
  <si>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</si>
  <si>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</si>
  <si>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</si>
  <si>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</si>
  <si>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</si>
  <si>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</si>
  <si>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</si>
  <si>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</si>
  <si>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</si>
  <si>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</si>
  <si>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</si>
  <si>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</si>
  <si>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</si>
  <si>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</si>
  <si>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</si>
  <si>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</si>
  <si>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</si>
  <si>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</si>
  <si>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</si>
  <si>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</si>
  <si>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</si>
  <si>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</si>
  <si>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</si>
  <si>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</si>
  <si>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</si>
  <si>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</si>
  <si>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</si>
  <si>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</si>
  <si>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</si>
  <si>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</si>
  <si>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</si>
  <si>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</si>
  <si>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</si>
  <si>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</si>
  <si>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</si>
  <si>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</si>
  <si>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</si>
  <si>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</si>
  <si>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</si>
  <si>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</si>
  <si>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</si>
  <si>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</si>
  <si>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</si>
  <si>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</si>
  <si>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</si>
  <si>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</si>
  <si>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</si>
  <si>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</si>
  <si>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</si>
  <si>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</si>
  <si>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</si>
  <si>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</si>
  <si>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</si>
  <si>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</si>
  <si>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</si>
  <si>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</si>
  <si>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</si>
  <si>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</si>
  <si>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</si>
  <si>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</si>
  <si>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</si>
  <si>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</si>
  <si>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</si>
  <si>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</si>
  <si>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</si>
  <si>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</si>
  <si>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</si>
  <si>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</si>
  <si>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</si>
  <si>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</si>
  <si>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</si>
  <si>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</si>
  <si>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</si>
  <si>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</si>
  <si>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</si>
  <si>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</si>
  <si>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</si>
  <si>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</si>
  <si>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</si>
  <si>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</si>
  <si>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</si>
  <si>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</si>
  <si>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</si>
  <si>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</si>
  <si>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</si>
  <si>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</si>
  <si>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</si>
  <si>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</si>
  <si>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</si>
  <si>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</si>
  <si>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</si>
  <si>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</si>
  <si>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</si>
  <si>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</si>
  <si>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</si>
  <si>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</si>
  <si>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</si>
  <si>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</si>
  <si>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</si>
  <si>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</si>
  <si>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</si>
  <si>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</si>
  <si>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</si>
  <si>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</si>
  <si>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</si>
  <si>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</si>
  <si>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</si>
  <si>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</si>
  <si>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</si>
  <si>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</si>
  <si>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</si>
  <si>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</si>
  <si>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</si>
  <si>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</si>
  <si>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</si>
  <si>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</si>
  <si>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</si>
  <si>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</si>
  <si>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</si>
  <si>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</si>
  <si>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</si>
  <si>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</si>
  <si>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</si>
  <si>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</si>
  <si>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</si>
  <si>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</si>
  <si>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</si>
  <si>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</si>
  <si>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</si>
  <si>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</si>
  <si>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</si>
  <si>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</si>
  <si>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</si>
  <si>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</si>
  <si>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</si>
  <si>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</si>
  <si>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</si>
  <si>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</si>
  <si>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</si>
  <si>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</si>
  <si>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</si>
  <si>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</si>
  <si>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</si>
  <si>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</si>
  <si>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</si>
  <si>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</si>
  <si>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</si>
  <si>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</si>
  <si>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</si>
  <si>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</si>
  <si>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</si>
  <si>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</si>
  <si>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</si>
  <si>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</si>
  <si>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</si>
  <si>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</si>
  <si>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</si>
  <si>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</si>
  <si>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</si>
  <si>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</si>
  <si>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</si>
  <si>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</si>
  <si>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</si>
  <si>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</si>
  <si>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</si>
  <si>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</si>
  <si>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</si>
  <si>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</si>
  <si>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</si>
  <si>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</si>
  <si>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</si>
  <si>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</si>
  <si>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</si>
  <si>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</si>
  <si>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</si>
  <si>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</si>
  <si>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</si>
  <si>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</si>
  <si>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</si>
  <si>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</si>
  <si>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</si>
  <si>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</si>
  <si>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</si>
  <si>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</si>
  <si>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</si>
  <si>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</si>
  <si>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</si>
  <si>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</si>
  <si>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</si>
  <si>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</si>
  <si>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</si>
  <si>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</si>
  <si>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</si>
  <si>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</si>
  <si>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</si>
  <si>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</si>
  <si>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</si>
  <si>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</si>
  <si>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</si>
  <si>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</si>
  <si>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</si>
  <si>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</si>
  <si>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</si>
  <si>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</si>
  <si>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</si>
  <si>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</si>
  <si>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</si>
  <si>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</si>
  <si>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</si>
  <si>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</si>
  <si>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</si>
  <si>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</si>
  <si>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</si>
  <si>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</si>
  <si>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</si>
  <si>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</si>
  <si>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</si>
  <si>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</si>
  <si>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</si>
  <si>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</si>
  <si>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</si>
  <si>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</si>
  <si>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</si>
  <si>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</si>
  <si>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</si>
  <si>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</si>
  <si>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</si>
  <si>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</si>
  <si>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</si>
  <si>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</si>
  <si>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</si>
  <si>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</si>
  <si>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</si>
  <si>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</si>
  <si>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</si>
  <si>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</si>
  <si>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</si>
  <si>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</si>
  <si>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</si>
  <si>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</si>
  <si>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</si>
  <si>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</si>
  <si>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</si>
  <si>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</si>
  <si>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</si>
  <si>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</si>
  <si>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</si>
  <si>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</si>
  <si>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</si>
  <si>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</si>
  <si>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</si>
  <si>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</si>
  <si>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</si>
  <si>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</si>
  <si>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</si>
  <si>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</si>
  <si>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</si>
  <si>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</si>
  <si>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</si>
  <si>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</si>
  <si>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</si>
  <si>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</si>
  <si>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</si>
  <si>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</si>
  <si>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</si>
  <si>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</si>
  <si>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</si>
  <si>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</si>
  <si>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</si>
  <si>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</si>
  <si>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</si>
  <si>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</si>
  <si>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</si>
  <si>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</si>
  <si>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</si>
  <si>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</si>
  <si>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</si>
  <si>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</si>
  <si>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</si>
  <si>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</si>
  <si>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</si>
  <si>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</si>
  <si>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</si>
  <si>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</si>
  <si>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</si>
  <si>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</si>
  <si>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</si>
  <si>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</si>
  <si>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</si>
  <si>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</si>
  <si>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</si>
  <si>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</si>
  <si>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</si>
  <si>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</si>
  <si>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</si>
  <si>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</si>
  <si>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</si>
  <si>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</si>
  <si>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</si>
  <si>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</si>
  <si>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</si>
  <si>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</si>
  <si>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</si>
  <si>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</si>
  <si>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</si>
  <si>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</si>
  <si>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</si>
  <si>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</si>
  <si>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</si>
  <si>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</si>
  <si>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</si>
  <si>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</si>
  <si>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</si>
  <si>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</si>
  <si>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</si>
  <si>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</si>
  <si>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</si>
  <si>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</si>
  <si>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</si>
  <si>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</si>
  <si>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</si>
  <si>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</si>
  <si>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</si>
  <si>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</si>
  <si>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</si>
  <si>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</si>
  <si>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</si>
  <si>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</si>
  <si>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</si>
  <si>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</si>
  <si>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</si>
  <si>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</si>
  <si>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</si>
  <si>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</si>
  <si>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</si>
  <si>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</si>
  <si>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</si>
  <si>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</si>
  <si>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</si>
  <si>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</si>
  <si>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</si>
  <si>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</si>
  <si>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</si>
  <si>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</si>
  <si>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</si>
  <si>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</si>
  <si>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</si>
  <si>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</si>
  <si>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</si>
  <si>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</si>
  <si>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</si>
  <si>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</si>
  <si>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</si>
  <si>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</si>
  <si>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</si>
  <si>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</si>
  <si>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</si>
  <si>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</si>
  <si>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</si>
  <si>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</si>
  <si>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</si>
  <si>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</si>
  <si>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</si>
  <si>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</si>
  <si>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</si>
  <si>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</si>
  <si>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</si>
  <si>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</si>
  <si>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</si>
  <si>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</si>
  <si>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</si>
  <si>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</si>
  <si>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</si>
  <si>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</si>
  <si>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</si>
  <si>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</si>
  <si>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</si>
  <si>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</si>
  <si>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</si>
  <si>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</si>
  <si>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</si>
  <si>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</si>
  <si>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</si>
  <si>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</si>
  <si>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</si>
  <si>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</si>
  <si>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</si>
  <si>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</si>
  <si>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</si>
  <si>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</si>
  <si>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</si>
  <si>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</si>
  <si>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</si>
  <si>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</si>
  <si>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</si>
  <si>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</si>
  <si>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</si>
  <si>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</si>
  <si>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</si>
  <si>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</si>
  <si>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</si>
  <si>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</si>
  <si>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</si>
  <si>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</si>
  <si>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</si>
  <si>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</si>
  <si>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</si>
  <si>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</si>
  <si>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</si>
  <si>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</si>
  <si>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</si>
  <si>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</si>
  <si>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</si>
  <si>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</si>
  <si>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</si>
  <si>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</si>
  <si>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</si>
  <si>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</si>
  <si>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</si>
  <si>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</si>
  <si>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</si>
  <si>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</si>
  <si>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</si>
  <si>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</si>
  <si>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</si>
  <si>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</si>
  <si>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</si>
  <si>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</si>
  <si>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</si>
  <si>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</si>
  <si>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</si>
  <si>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</si>
  <si>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</si>
  <si>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</si>
  <si>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</si>
  <si>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</si>
  <si>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</si>
  <si>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</si>
  <si>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</si>
  <si>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</si>
  <si>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</si>
  <si>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</si>
  <si>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</si>
  <si>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</si>
  <si>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</si>
  <si>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</si>
  <si>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</si>
  <si>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</si>
  <si>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</si>
  <si>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</si>
  <si>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</si>
  <si>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</si>
  <si>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</si>
  <si>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</si>
  <si>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</si>
  <si>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</si>
  <si>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</si>
  <si>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</si>
  <si>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</si>
  <si>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</si>
  <si>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</si>
  <si>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</si>
  <si>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</si>
  <si>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</si>
  <si>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</si>
  <si>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</si>
  <si>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</si>
  <si>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</si>
  <si>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</si>
  <si>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</si>
  <si>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</si>
  <si>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</si>
  <si>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</si>
  <si>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</si>
  <si>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</si>
  <si>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</si>
  <si>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</si>
  <si>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</si>
  <si>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</si>
  <si>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</si>
  <si>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</si>
  <si>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</si>
  <si>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</si>
  <si>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</si>
  <si>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</si>
  <si>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</si>
  <si>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</si>
  <si>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</si>
  <si>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</si>
  <si>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</si>
  <si>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</si>
  <si>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</si>
  <si>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</si>
  <si>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</si>
  <si>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</si>
  <si>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</si>
  <si>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</si>
  <si>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</si>
  <si>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</si>
  <si>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</si>
  <si>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</si>
  <si>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</si>
  <si>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</si>
  <si>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</si>
  <si>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</si>
  <si>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</si>
  <si>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</si>
  <si>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</si>
  <si>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</si>
  <si>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</si>
  <si>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</si>
  <si>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</si>
  <si>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</si>
  <si>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</si>
  <si>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</si>
  <si>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</si>
  <si>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</si>
  <si>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</si>
  <si>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</si>
  <si>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</si>
  <si>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</si>
  <si>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</si>
  <si>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</si>
  <si>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</si>
  <si>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</si>
  <si>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</si>
  <si>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</si>
  <si>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</si>
  <si>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</si>
  <si>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</si>
  <si>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</si>
  <si>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</si>
  <si>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</si>
  <si>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</si>
  <si>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</si>
  <si>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</si>
  <si>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</si>
  <si>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</si>
  <si>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</si>
  <si>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</si>
  <si>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</si>
  <si>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</si>
  <si>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</si>
  <si>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</si>
  <si>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</si>
  <si>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</si>
  <si>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</si>
  <si>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</si>
  <si>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</si>
  <si>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</si>
  <si>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</si>
  <si>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</si>
  <si>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</si>
  <si>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</si>
  <si>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</si>
  <si>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</si>
  <si>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</si>
  <si>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</si>
  <si>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</si>
  <si>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</si>
  <si>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</si>
  <si>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</si>
  <si>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</si>
  <si>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</si>
  <si>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</si>
  <si>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</si>
  <si>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</si>
  <si>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</si>
  <si>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</si>
  <si>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</si>
  <si>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</si>
  <si>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</si>
  <si>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</si>
  <si>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</si>
  <si>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</si>
  <si>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</si>
  <si>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</si>
  <si>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</si>
  <si>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</si>
  <si>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</si>
  <si>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</si>
  <si>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</si>
  <si>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</si>
  <si>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</si>
  <si>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</si>
  <si>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</si>
  <si>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</si>
  <si>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</si>
  <si>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</si>
  <si>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</si>
  <si>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</si>
  <si>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</si>
  <si>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</si>
  <si>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</si>
  <si>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</si>
  <si>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</si>
  <si>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</si>
  <si>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</si>
  <si>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</si>
  <si>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</si>
  <si>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</si>
  <si>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</si>
  <si>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</si>
  <si>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</si>
  <si>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</si>
  <si>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</si>
  <si>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</si>
  <si>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</si>
  <si>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</si>
  <si>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</si>
  <si>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</si>
  <si>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</si>
  <si>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</si>
  <si>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</si>
  <si>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</si>
  <si>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</si>
  <si>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</si>
  <si>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</si>
  <si>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</si>
  <si>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</si>
  <si>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</si>
  <si>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</si>
  <si>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</si>
  <si>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</si>
  <si>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</si>
  <si>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</si>
  <si>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</si>
  <si>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</si>
  <si>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</si>
  <si>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</si>
  <si>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</si>
  <si>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</si>
  <si>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</si>
  <si>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</si>
  <si>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</si>
  <si>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</si>
  <si>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</si>
  <si>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</si>
  <si>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</si>
  <si>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</si>
  <si>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</si>
  <si>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</si>
  <si>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</si>
  <si>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</si>
  <si>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</si>
  <si>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</si>
  <si>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</si>
  <si>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</si>
  <si>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</si>
  <si>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</si>
  <si>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</si>
  <si>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</si>
  <si>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</si>
  <si>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</si>
  <si>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</si>
  <si>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</si>
  <si>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</si>
  <si>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</si>
  <si>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</si>
  <si>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</si>
  <si>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</si>
  <si>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</si>
  <si>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</si>
  <si>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</si>
  <si>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</si>
  <si>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</si>
  <si>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</si>
  <si>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</si>
  <si>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</si>
  <si>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</si>
  <si>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</si>
  <si>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</si>
  <si>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</si>
  <si>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</si>
  <si>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</si>
  <si>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</si>
  <si>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</si>
  <si>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</si>
  <si>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</si>
  <si>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</si>
  <si>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</si>
  <si>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</si>
  <si>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</si>
  <si>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</si>
  <si>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</si>
  <si>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</si>
  <si>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</si>
  <si>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</si>
  <si>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</si>
  <si>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</si>
  <si>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</si>
  <si>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</si>
  <si>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</si>
  <si>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</si>
  <si>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</si>
  <si>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</si>
  <si>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</si>
  <si>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</si>
  <si>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</si>
  <si>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</si>
  <si>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</si>
  <si>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</si>
  <si>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</si>
  <si>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</si>
  <si>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</si>
  <si>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</si>
  <si>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</si>
  <si>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</si>
  <si>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</si>
  <si>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</si>
  <si>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</si>
  <si>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</si>
  <si>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</si>
  <si>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</si>
  <si>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</si>
  <si>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</si>
  <si>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</si>
  <si>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</si>
  <si>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</si>
  <si>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</si>
  <si>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</si>
  <si>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</si>
  <si>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</si>
  <si>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</si>
  <si>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</si>
  <si>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</si>
  <si>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</si>
  <si>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</si>
  <si>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</si>
  <si>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</si>
  <si>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</si>
  <si>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</si>
  <si>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</si>
  <si>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</si>
  <si>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</si>
  <si>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</si>
  <si>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</si>
  <si>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</si>
  <si>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</si>
  <si>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</si>
  <si>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</si>
  <si>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</si>
  <si>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</si>
  <si>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</si>
  <si>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</si>
  <si>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</si>
  <si>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</si>
  <si>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</si>
  <si>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</si>
  <si>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</si>
  <si>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</si>
  <si>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</si>
  <si>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</si>
  <si>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</si>
  <si>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</si>
  <si>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</si>
  <si>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</si>
  <si>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</si>
  <si>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</si>
  <si>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</si>
  <si>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</si>
  <si>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</si>
  <si>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</si>
  <si>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</si>
  <si>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</si>
  <si>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</si>
  <si>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</si>
  <si>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</si>
  <si>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</si>
  <si>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</si>
  <si>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</si>
  <si>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</si>
  <si>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</si>
  <si>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</si>
  <si>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</si>
  <si>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</si>
  <si>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</si>
  <si>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</si>
  <si>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</si>
  <si>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</si>
  <si>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</si>
  <si>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</si>
  <si>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</si>
  <si>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</si>
  <si>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</si>
  <si>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</si>
  <si>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</si>
  <si>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</si>
  <si>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</si>
  <si>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</si>
  <si>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</si>
  <si>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</si>
  <si>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</si>
  <si>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</si>
  <si>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</si>
  <si>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</si>
  <si>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</si>
  <si>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</si>
  <si>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</si>
  <si>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</si>
  <si>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</si>
  <si>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</si>
  <si>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</si>
  <si>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</si>
  <si>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</si>
  <si>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</si>
  <si>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</si>
  <si>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</si>
  <si>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</si>
  <si>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</si>
  <si>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</si>
  <si>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</si>
  <si>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</si>
  <si>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</si>
  <si>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</si>
  <si>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</si>
  <si>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</si>
  <si>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</si>
  <si>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</si>
  <si>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</si>
  <si>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</si>
  <si>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</si>
  <si>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</si>
  <si>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</si>
  <si>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</si>
  <si>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</si>
  <si>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</si>
  <si>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</si>
  <si>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</si>
  <si>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</si>
  <si>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</si>
  <si>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</si>
  <si>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</si>
  <si>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</si>
  <si>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</si>
  <si>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</si>
  <si>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</si>
  <si>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</si>
  <si>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</si>
  <si>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</si>
  <si>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</si>
  <si>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</si>
  <si>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</si>
  <si>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</si>
  <si>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</si>
  <si>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</si>
  <si>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</si>
  <si>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</si>
  <si>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</si>
  <si>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</si>
  <si>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</si>
  <si>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</si>
  <si>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</si>
  <si>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</si>
  <si>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</si>
  <si>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</si>
  <si>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</si>
  <si>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</si>
  <si>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</si>
  <si>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</si>
  <si>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</si>
  <si>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</si>
  <si>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</si>
  <si>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</si>
  <si>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</si>
  <si>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</si>
  <si>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</si>
  <si>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</si>
  <si>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</si>
  <si>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</si>
  <si>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</si>
  <si>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</si>
  <si>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</si>
  <si>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</si>
  <si>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</si>
  <si>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</si>
  <si>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</si>
  <si>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</si>
  <si>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</si>
  <si>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</si>
  <si>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</si>
  <si>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</si>
  <si>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</si>
  <si>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</si>
  <si>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</si>
  <si>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</si>
  <si>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</si>
  <si>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</si>
  <si>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</si>
  <si>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</si>
  <si>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</si>
  <si>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</si>
  <si>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</si>
  <si>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</si>
  <si>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</si>
  <si>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</si>
  <si>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</si>
  <si>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</si>
  <si>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</si>
  <si>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</si>
  <si>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</si>
  <si>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</si>
  <si>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</si>
  <si>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</si>
  <si>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</si>
  <si>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</si>
  <si>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</si>
  <si>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</si>
  <si>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</si>
  <si>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</si>
  <si>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</si>
  <si>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</si>
  <si>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</si>
  <si>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</si>
  <si>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</si>
  <si>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</si>
  <si>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</si>
  <si>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</si>
  <si>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</si>
  <si>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</si>
  <si>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</si>
  <si>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</si>
  <si>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</si>
  <si>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</si>
  <si>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</si>
  <si>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</si>
  <si>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</si>
  <si>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</si>
  <si>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</si>
  <si>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</si>
  <si>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</si>
  <si>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</si>
  <si>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</si>
  <si>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</si>
  <si>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</si>
  <si>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</si>
  <si>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</si>
  <si>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</si>
  <si>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</si>
  <si>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</si>
  <si>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</si>
  <si>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</si>
  <si>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</si>
  <si>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</si>
  <si>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</si>
  <si>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</si>
  <si>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</si>
  <si>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</si>
  <si>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</si>
  <si>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</si>
  <si>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</si>
  <si>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</si>
  <si>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</si>
  <si>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</si>
  <si>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</si>
  <si>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</si>
  <si>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</si>
  <si>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</si>
  <si>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</si>
  <si>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</si>
  <si>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</si>
  <si>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</si>
  <si>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</si>
  <si>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</si>
  <si>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</si>
  <si>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</si>
  <si>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</si>
  <si>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</si>
  <si>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</si>
  <si>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</si>
  <si>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</si>
  <si>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</si>
  <si>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</si>
  <si>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</si>
  <si>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</si>
  <si>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</si>
  <si>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</si>
  <si>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</si>
  <si>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</si>
  <si>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</si>
  <si>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</si>
  <si>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</si>
  <si>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</si>
  <si>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</si>
  <si>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</si>
  <si>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</si>
  <si>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</si>
  <si>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</si>
  <si>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</si>
  <si>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</si>
  <si>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</si>
  <si>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</si>
  <si>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</si>
  <si>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</si>
  <si>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</si>
  <si>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</si>
  <si>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</si>
  <si>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</si>
  <si>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</si>
  <si>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</si>
  <si>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</si>
  <si>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</si>
  <si>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</si>
  <si>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</si>
  <si>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</si>
  <si>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</si>
  <si>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</si>
  <si>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</si>
  <si>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</si>
  <si>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</si>
  <si>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</si>
  <si>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</si>
  <si>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</si>
  <si>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</si>
  <si>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</si>
  <si>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</si>
  <si>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</si>
  <si>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</si>
  <si>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</si>
  <si>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</si>
  <si>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</si>
  <si>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</si>
  <si>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</si>
  <si>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</si>
  <si>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</si>
  <si>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</si>
  <si>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</si>
  <si>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</si>
  <si>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</si>
  <si>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</si>
  <si>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</si>
  <si>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</si>
  <si>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</si>
  <si>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</si>
  <si>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</si>
  <si>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</si>
  <si>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</si>
  <si>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</si>
  <si>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</si>
  <si>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</si>
  <si>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</si>
  <si>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</si>
  <si>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</si>
  <si>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</si>
  <si>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</si>
  <si>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</si>
  <si>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</si>
  <si>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</si>
  <si>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</si>
  <si>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</si>
  <si>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</si>
  <si>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</si>
  <si>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</si>
  <si>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</si>
  <si>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</si>
  <si>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</si>
  <si>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</si>
  <si>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</si>
  <si>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</si>
  <si>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</si>
  <si>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</si>
  <si>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</si>
  <si>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</si>
  <si>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</si>
  <si>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</si>
  <si>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</si>
  <si>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</si>
  <si>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</si>
  <si>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</si>
  <si>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</si>
  <si>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</si>
  <si>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</si>
  <si>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</si>
  <si>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</si>
  <si>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</si>
  <si>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</si>
  <si>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</si>
  <si>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</si>
  <si>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</si>
  <si>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</si>
  <si>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</si>
  <si>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</si>
  <si>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</si>
  <si>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</si>
  <si>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</si>
  <si>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</si>
  <si>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</si>
  <si>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</si>
  <si>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</si>
  <si>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</si>
  <si>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</si>
  <si>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</si>
  <si>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</si>
  <si>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</si>
  <si>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</si>
  <si>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</si>
  <si>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</si>
  <si>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</si>
  <si>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</si>
  <si>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</si>
  <si>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</si>
  <si>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</si>
  <si>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</si>
  <si>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</si>
  <si>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</si>
  <si>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</si>
  <si>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</si>
  <si>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</si>
  <si>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</si>
  <si>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</si>
  <si>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</si>
  <si>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</si>
  <si>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</si>
  <si>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</si>
  <si>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</si>
  <si>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</si>
  <si>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</si>
  <si>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</si>
  <si>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</si>
  <si>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</si>
  <si>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</si>
  <si>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</si>
  <si>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</si>
  <si>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</si>
  <si>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</si>
  <si>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</si>
  <si>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</si>
  <si>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</si>
  <si>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</si>
  <si>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</si>
  <si>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</si>
  <si>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</si>
  <si>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</si>
  <si>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</si>
  <si>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</si>
  <si>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</si>
  <si>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</si>
  <si>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</si>
  <si>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</si>
  <si>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</si>
  <si>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</si>
  <si>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</si>
  <si>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</si>
  <si>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</si>
  <si>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</si>
  <si>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</si>
  <si>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</si>
  <si>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</si>
  <si>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</si>
  <si>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</si>
  <si>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</si>
  <si>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</si>
  <si>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</si>
  <si>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</si>
  <si>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</si>
  <si>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</si>
  <si>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</si>
  <si>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</si>
  <si>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</si>
  <si>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</si>
  <si>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</si>
  <si>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</si>
  <si>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</si>
  <si>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</si>
  <si>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</si>
  <si>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</si>
  <si>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</si>
  <si>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</si>
  <si>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</si>
  <si>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</si>
  <si>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</si>
  <si>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</si>
  <si>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</si>
  <si>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</si>
  <si>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</si>
  <si>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</si>
  <si>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</si>
  <si>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</si>
  <si>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</si>
  <si>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</si>
  <si>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</si>
  <si>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</si>
  <si>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</si>
  <si>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</si>
  <si>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</si>
  <si>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</si>
  <si>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</si>
  <si>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</si>
  <si>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</si>
  <si>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</si>
  <si>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</si>
  <si>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</si>
  <si>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</si>
  <si>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</si>
  <si>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</si>
  <si>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</si>
  <si>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</si>
  <si>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</si>
  <si>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</si>
  <si>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</si>
  <si>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</si>
  <si>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</si>
  <si>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</si>
  <si>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</si>
  <si>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</si>
  <si>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</si>
  <si>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</si>
  <si>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</si>
  <si>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</si>
  <si>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</si>
  <si>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</si>
  <si>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</si>
  <si>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</si>
  <si>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</si>
  <si>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</si>
  <si>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</si>
  <si>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</si>
  <si>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</si>
  <si>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</si>
  <si>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</si>
  <si>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</si>
  <si>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</si>
  <si>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</si>
  <si>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</si>
  <si>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</si>
  <si>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</si>
  <si>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</si>
  <si>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</si>
  <si>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</si>
  <si>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</si>
  <si>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</si>
  <si>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</si>
  <si>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</si>
  <si>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</si>
  <si>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</si>
  <si>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</si>
  <si>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</si>
  <si>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</si>
  <si>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</si>
  <si>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</si>
  <si>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</si>
  <si>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</si>
  <si>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</si>
  <si>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</si>
  <si>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</si>
  <si>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</si>
  <si>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</si>
  <si>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</si>
  <si>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</si>
  <si>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</si>
  <si>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</si>
  <si>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</si>
  <si>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</si>
  <si>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</si>
  <si>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</si>
  <si>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</si>
  <si>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</si>
  <si>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</si>
  <si>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</si>
  <si>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</si>
  <si>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</si>
  <si>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</si>
  <si>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</si>
  <si>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</si>
  <si>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</si>
  <si>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</si>
  <si>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</si>
  <si>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</si>
  <si>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</si>
  <si>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</si>
  <si>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</si>
  <si>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</si>
  <si>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</si>
  <si>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</si>
  <si>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</si>
  <si>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</si>
  <si>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</si>
  <si>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</si>
  <si>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</si>
  <si>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</si>
  <si>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</si>
  <si>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</si>
  <si>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</si>
  <si>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</si>
  <si>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</si>
  <si>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</si>
  <si>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</si>
  <si>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</si>
  <si>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</si>
  <si>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</si>
  <si>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</si>
  <si>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</si>
  <si>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</si>
  <si>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</si>
  <si>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</si>
  <si>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</si>
  <si>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</si>
  <si>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</si>
  <si>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</si>
  <si>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</si>
  <si>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</si>
  <si>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</si>
  <si>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</si>
  <si>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</si>
  <si>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</si>
  <si>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</si>
  <si>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</si>
  <si>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</si>
  <si>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</si>
  <si>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</si>
  <si>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</si>
  <si>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</si>
  <si>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</si>
  <si>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</si>
  <si>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</si>
  <si>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</si>
  <si>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</si>
  <si>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</si>
  <si>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</si>
  <si>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</si>
  <si>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</si>
  <si>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</si>
  <si>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</si>
  <si>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</si>
  <si>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</si>
  <si>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</si>
  <si>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</si>
  <si>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</si>
  <si>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</si>
  <si>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</si>
  <si>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</si>
  <si>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</si>
  <si>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</si>
  <si>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</si>
  <si>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</si>
  <si>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</si>
  <si>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</si>
  <si>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</si>
  <si>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</si>
  <si>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</si>
  <si>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</si>
  <si>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</si>
  <si>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</si>
  <si>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</si>
  <si>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</si>
  <si>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</si>
  <si>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</si>
  <si>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</si>
  <si>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</si>
  <si>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</si>
  <si>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</si>
  <si>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</si>
  <si>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</si>
  <si>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</si>
  <si>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</si>
  <si>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</si>
  <si>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</si>
  <si>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</si>
  <si>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</si>
  <si>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</si>
  <si>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</si>
  <si>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</si>
  <si>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</si>
  <si>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</si>
  <si>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</si>
  <si>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</si>
  <si>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</si>
  <si>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</si>
  <si>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</si>
  <si>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</si>
  <si>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</si>
  <si>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</si>
  <si>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</si>
  <si>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</si>
  <si>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</si>
  <si>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</si>
  <si>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</si>
  <si>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</si>
  <si>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</si>
  <si>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</si>
  <si>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</si>
  <si>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</si>
  <si>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</si>
  <si>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</si>
  <si>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</si>
  <si>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</si>
  <si>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</si>
  <si>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</si>
  <si>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</si>
  <si>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</si>
  <si>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</si>
  <si>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</si>
  <si>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</si>
  <si>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</si>
  <si>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</si>
  <si>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</si>
  <si>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</si>
  <si>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</si>
  <si>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</si>
  <si>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</si>
  <si>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</si>
  <si>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</si>
  <si>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</si>
  <si>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</si>
  <si>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</si>
  <si>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</si>
  <si>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</si>
  <si>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</si>
  <si>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</si>
  <si>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</si>
  <si>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</si>
  <si>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</si>
  <si>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</si>
  <si>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</si>
  <si>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</si>
  <si>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</si>
  <si>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</si>
  <si>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</si>
  <si>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</si>
  <si>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</si>
  <si>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</si>
  <si>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</si>
  <si>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</si>
  <si>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</si>
  <si>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</si>
  <si>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</si>
  <si>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</si>
  <si>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</si>
  <si>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</si>
  <si>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</si>
  <si>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</si>
  <si>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</si>
  <si>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</si>
  <si>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</si>
  <si>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</si>
  <si>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</si>
  <si>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</si>
  <si>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</si>
  <si>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</si>
  <si>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</si>
  <si>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</si>
  <si>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</si>
  <si>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</si>
  <si>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</si>
  <si>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</si>
  <si>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</si>
  <si>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</si>
  <si>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</si>
  <si>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</si>
  <si>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</si>
  <si>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</si>
  <si>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</si>
  <si>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</si>
  <si>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</si>
  <si>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</si>
  <si>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</si>
  <si>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</si>
  <si>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</si>
  <si>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</si>
  <si>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</si>
  <si>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</si>
  <si>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</si>
  <si>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</si>
  <si>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</si>
  <si>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</si>
  <si>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</si>
  <si>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</si>
  <si>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</si>
  <si>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</si>
  <si>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</si>
  <si>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</si>
  <si>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</si>
  <si>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</si>
  <si>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</si>
  <si>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</si>
  <si>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</si>
  <si>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</si>
  <si>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</si>
  <si>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</si>
  <si>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</si>
  <si>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</si>
  <si>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</si>
  <si>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</si>
  <si>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</si>
  <si>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</si>
  <si>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</si>
  <si>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</si>
  <si>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</si>
  <si>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</si>
  <si>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</si>
  <si>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</si>
  <si>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</si>
  <si>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</si>
  <si>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</si>
  <si>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</si>
  <si>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</si>
  <si>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</si>
  <si>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</si>
  <si>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</si>
  <si>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</si>
  <si>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</si>
  <si>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</si>
  <si>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</si>
  <si>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</si>
  <si>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</si>
  <si>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</si>
  <si>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</si>
  <si>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</si>
  <si>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</si>
  <si>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</si>
  <si>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</si>
  <si>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</si>
  <si>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</si>
  <si>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</si>
  <si>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</si>
  <si>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</si>
  <si>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</si>
  <si>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</si>
  <si>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</si>
  <si>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</si>
  <si>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</si>
  <si>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</si>
  <si>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</si>
  <si>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</si>
  <si>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</si>
  <si>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</si>
  <si>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</si>
  <si>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</si>
  <si>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</si>
  <si>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</si>
  <si>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</si>
  <si>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</si>
  <si>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</si>
  <si>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</si>
  <si>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</si>
  <si>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</si>
  <si>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</si>
  <si>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</si>
  <si>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</si>
  <si>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</si>
  <si>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</si>
  <si>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</si>
  <si>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</si>
  <si>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</si>
  <si>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</si>
  <si>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</si>
  <si>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</si>
  <si>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</si>
  <si>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</si>
  <si>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</si>
  <si>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</si>
  <si>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</si>
  <si>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</si>
  <si>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</si>
  <si>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</si>
  <si>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</si>
  <si>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</si>
  <si>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</si>
  <si>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</si>
  <si>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</si>
  <si>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</si>
  <si>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</si>
  <si>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</si>
  <si>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</si>
  <si>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</si>
  <si>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</si>
  <si>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</si>
  <si>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</si>
  <si>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</si>
  <si>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</si>
  <si>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</si>
  <si>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</si>
  <si>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</si>
  <si>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</si>
  <si>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</si>
  <si>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</si>
  <si>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</si>
  <si>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</si>
  <si>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</si>
  <si>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</si>
  <si>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</si>
  <si>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</si>
  <si>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</si>
  <si>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</si>
  <si>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</si>
  <si>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</si>
  <si>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</si>
  <si>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</si>
  <si>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</si>
  <si>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</si>
  <si>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</si>
  <si>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</si>
  <si>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</si>
  <si>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</si>
  <si>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</si>
  <si>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</si>
  <si>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</si>
  <si>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</si>
  <si>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</si>
  <si>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</si>
  <si>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</si>
  <si>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</si>
  <si>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</si>
  <si>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</si>
  <si>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</si>
  <si>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</si>
  <si>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</si>
  <si>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</si>
  <si>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</si>
  <si>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</si>
  <si>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</si>
  <si>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</si>
  <si>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</si>
  <si>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</si>
  <si>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</si>
  <si>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</si>
  <si>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</si>
  <si>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</si>
  <si>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</si>
  <si>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</si>
  <si>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</si>
  <si>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</si>
  <si>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</si>
  <si>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</si>
  <si>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</si>
  <si>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</si>
  <si>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</si>
  <si>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</si>
  <si>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</si>
  <si>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</si>
  <si>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</si>
  <si>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</si>
  <si>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</si>
  <si>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</si>
  <si>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</si>
  <si>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</si>
  <si>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</si>
  <si>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</si>
  <si>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</si>
  <si>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</si>
  <si>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</si>
  <si>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</si>
  <si>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</si>
  <si>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</si>
  <si>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</si>
  <si>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</si>
  <si>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</si>
  <si>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</si>
  <si>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</si>
  <si>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</si>
  <si>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</si>
  <si>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</si>
  <si>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</si>
  <si>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</si>
  <si>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</si>
  <si>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</si>
  <si>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</si>
  <si>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</si>
  <si>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</si>
  <si>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</si>
  <si>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</si>
  <si>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</si>
  <si>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</si>
  <si>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</si>
  <si>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</si>
  <si>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</si>
  <si>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</si>
  <si>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</si>
  <si>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</si>
  <si>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</si>
  <si>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</si>
  <si>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</si>
  <si>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</si>
  <si>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</si>
  <si>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</si>
  <si>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</si>
  <si>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</si>
  <si>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</si>
  <si>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</si>
  <si>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</si>
  <si>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</si>
  <si>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</si>
  <si>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</si>
  <si>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</si>
  <si>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</si>
  <si>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</si>
  <si>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</si>
  <si>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</si>
  <si>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</si>
  <si>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</si>
  <si>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</si>
  <si>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</si>
  <si>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</si>
  <si>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</si>
  <si>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</si>
  <si>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</si>
  <si>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</si>
  <si>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</si>
  <si>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</si>
  <si>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</si>
  <si>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</si>
  <si>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</si>
  <si>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</si>
  <si>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</si>
  <si>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</si>
  <si>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</si>
  <si>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</si>
  <si>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</si>
  <si>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</si>
  <si>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</si>
  <si>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</si>
  <si>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</si>
  <si>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</si>
  <si>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</si>
  <si>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</si>
  <si>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</si>
  <si>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</si>
  <si>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</si>
  <si>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</si>
  <si>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</si>
  <si>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</si>
  <si>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</si>
  <si>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</si>
  <si>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</si>
  <si>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</si>
  <si>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</si>
  <si>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</si>
  <si>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</si>
  <si>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</si>
  <si>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</si>
  <si>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</si>
  <si>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</si>
  <si>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</si>
  <si>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</si>
  <si>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</si>
  <si>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</si>
  <si>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</si>
  <si>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</si>
  <si>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</si>
  <si>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</si>
  <si>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</si>
  <si>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</si>
  <si>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</si>
  <si>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</si>
  <si>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</si>
  <si>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</si>
  <si>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</si>
  <si>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</si>
  <si>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</si>
  <si>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</si>
  <si>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</si>
  <si>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</si>
  <si>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</si>
  <si>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</si>
  <si>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</si>
  <si>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</si>
  <si>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</si>
  <si>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</si>
  <si>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</si>
  <si>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</si>
  <si>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</si>
  <si>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</si>
  <si>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</si>
  <si>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</si>
  <si>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</si>
  <si>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</si>
  <si>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</si>
  <si>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</si>
  <si>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</si>
  <si>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</si>
  <si>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</si>
  <si>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</si>
  <si>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</si>
  <si>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</si>
  <si>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</si>
  <si>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</si>
  <si>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</si>
  <si>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</si>
  <si>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</si>
  <si>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</si>
  <si>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</si>
  <si>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</si>
  <si>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</si>
  <si>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</si>
  <si>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</si>
  <si>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</si>
  <si>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</si>
  <si>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</si>
  <si>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</si>
  <si>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</si>
  <si>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</si>
  <si>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</si>
  <si>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</si>
  <si>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</si>
  <si>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</si>
  <si>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</si>
  <si>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</si>
  <si>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</si>
  <si>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</si>
  <si>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</si>
  <si>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</si>
  <si>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</si>
  <si>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</si>
  <si>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</si>
  <si>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</si>
  <si>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</si>
  <si>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</si>
  <si>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</si>
  <si>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</si>
  <si>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</si>
  <si>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</si>
  <si>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</si>
  <si>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</si>
  <si>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</si>
  <si>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</si>
  <si>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</si>
  <si>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</si>
  <si>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</si>
  <si>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</si>
  <si>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</si>
  <si>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</si>
  <si>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</si>
  <si>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</si>
  <si>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</si>
  <si>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</si>
  <si>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</si>
  <si>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</si>
  <si>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</si>
  <si>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</si>
  <si>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</si>
  <si>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</si>
  <si>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</si>
  <si>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</si>
  <si>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</si>
  <si>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</si>
  <si>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</si>
  <si>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</si>
  <si>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</si>
  <si>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</si>
  <si>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</si>
  <si>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</si>
  <si>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</si>
  <si>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</si>
  <si>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</si>
  <si>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</si>
  <si>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</si>
  <si>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</si>
  <si>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</si>
  <si>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</si>
  <si>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</si>
  <si>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</si>
  <si>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</si>
  <si>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</si>
  <si>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</si>
  <si>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</si>
  <si>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</si>
  <si>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</si>
  <si>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</si>
  <si>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</si>
  <si>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</si>
  <si>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</si>
  <si>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</si>
  <si>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</si>
  <si>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</si>
  <si>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</si>
  <si>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</si>
  <si>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</si>
  <si>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</si>
  <si>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</si>
  <si>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</si>
  <si>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</si>
  <si>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</si>
  <si>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</si>
  <si>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</si>
  <si>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</si>
  <si>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</si>
  <si>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</si>
  <si>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</si>
  <si>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</si>
  <si>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</si>
  <si>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</si>
  <si>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</si>
  <si>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</si>
  <si>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</si>
  <si>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</si>
  <si>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</si>
  <si>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</si>
  <si>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</si>
  <si>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</si>
  <si>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</si>
  <si>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</si>
  <si>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</si>
  <si>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</si>
  <si>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</si>
  <si>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</si>
  <si>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</si>
  <si>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</si>
  <si>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</si>
  <si>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</si>
  <si>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</si>
  <si>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</si>
  <si>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</si>
  <si>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</si>
  <si>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</si>
  <si>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</si>
  <si>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</si>
  <si>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</si>
  <si>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</si>
  <si>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</si>
  <si>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</si>
  <si>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</si>
  <si>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</si>
  <si>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</si>
  <si>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</si>
  <si>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</si>
  <si>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</si>
  <si>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</si>
  <si>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</si>
  <si>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</si>
  <si>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</si>
  <si>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</si>
  <si>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</si>
  <si>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</si>
  <si>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</si>
  <si>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</si>
  <si>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</si>
  <si>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</si>
  <si>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</si>
  <si>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</si>
  <si>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</si>
  <si>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</si>
  <si>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</si>
  <si>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</si>
  <si>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</si>
  <si>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</si>
  <si>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</si>
  <si>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</si>
  <si>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</si>
  <si>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</si>
  <si>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</si>
  <si>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</si>
  <si>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</si>
  <si>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</si>
  <si>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</si>
  <si>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</si>
  <si>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</si>
  <si>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</si>
  <si>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</si>
  <si>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</si>
  <si>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</si>
  <si>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</si>
  <si>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</si>
  <si>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</si>
  <si>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</si>
  <si>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</si>
  <si>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</si>
  <si>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</si>
  <si>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</si>
  <si>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</si>
  <si>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</si>
  <si>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</si>
  <si>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</si>
  <si>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</si>
  <si>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</si>
  <si>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</si>
  <si>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</si>
  <si>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</si>
  <si>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</si>
  <si>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</si>
  <si>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</si>
  <si>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</si>
  <si>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</si>
  <si>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</si>
  <si>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</si>
  <si>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</si>
  <si>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</si>
  <si>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</si>
  <si>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</si>
  <si>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</si>
  <si>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</si>
  <si>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</si>
  <si>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</si>
  <si>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</si>
  <si>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</si>
  <si>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</si>
  <si>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</si>
  <si>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</si>
  <si>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</si>
  <si>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</si>
  <si>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</si>
  <si>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</si>
  <si>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</si>
  <si>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</si>
  <si>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</si>
  <si>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</si>
  <si>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</si>
  <si>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</si>
  <si>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</si>
  <si>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</si>
  <si>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</si>
  <si>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</si>
  <si>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</si>
  <si>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</si>
  <si>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</si>
  <si>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</si>
  <si>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</si>
  <si>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</si>
  <si>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</si>
  <si>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</si>
  <si>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</si>
  <si>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</si>
  <si>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</si>
  <si>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</si>
  <si>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</si>
  <si>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</si>
  <si>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</si>
  <si>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</si>
  <si>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</si>
  <si>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</si>
  <si>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</si>
  <si>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</si>
  <si>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</si>
  <si>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</si>
  <si>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</si>
  <si>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</si>
  <si>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</si>
  <si>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</si>
  <si>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</si>
  <si>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</si>
  <si>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</si>
  <si>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</si>
  <si>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</si>
  <si>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</si>
  <si>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</si>
  <si>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</si>
  <si>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</si>
  <si>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</si>
  <si>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</si>
  <si>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</si>
  <si>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</si>
  <si>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</si>
  <si>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</si>
  <si>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</si>
  <si>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</si>
  <si>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</si>
  <si>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</si>
  <si>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</si>
  <si>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</si>
  <si>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</si>
  <si>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</si>
  <si>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</si>
  <si>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</si>
  <si>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</si>
  <si>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</si>
  <si>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</si>
  <si>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</si>
  <si>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</si>
  <si>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</si>
  <si>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</si>
  <si>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</si>
  <si>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</si>
  <si>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</si>
  <si>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</si>
  <si>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</si>
  <si>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</si>
  <si>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</si>
  <si>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</si>
  <si>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</si>
  <si>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</si>
  <si>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</si>
  <si>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</si>
  <si>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</si>
  <si>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</si>
  <si>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</si>
  <si>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</si>
  <si>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</si>
  <si>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</si>
  <si>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</si>
  <si>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</si>
  <si>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</si>
  <si>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</si>
  <si>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</si>
  <si>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</si>
  <si>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</si>
  <si>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</si>
  <si>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</si>
  <si>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</si>
  <si>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</si>
  <si>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</si>
  <si>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</si>
  <si>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</si>
  <si>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</si>
  <si>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</si>
  <si>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</si>
  <si>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</si>
  <si>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</si>
  <si>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</si>
  <si>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</si>
  <si>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</si>
  <si>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</si>
  <si>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</si>
  <si>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</si>
  <si>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</si>
  <si>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</si>
  <si>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</si>
  <si>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</si>
  <si>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</si>
  <si>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</si>
  <si>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</si>
  <si>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</si>
  <si>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</si>
  <si>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</si>
  <si>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</si>
  <si>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</si>
  <si>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</si>
  <si>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</si>
  <si>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</si>
  <si>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</si>
  <si>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</si>
  <si>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</si>
  <si>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</si>
  <si>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</si>
  <si>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</si>
  <si>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</si>
  <si>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</si>
  <si>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</si>
  <si>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</si>
  <si>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</si>
  <si>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</si>
  <si>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</si>
  <si>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</si>
  <si>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</si>
  <si>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</si>
  <si>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</si>
  <si>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</si>
  <si>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</si>
  <si>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</si>
  <si>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</si>
  <si>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</si>
  <si>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</si>
  <si>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</si>
  <si>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</si>
  <si>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</si>
  <si>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</si>
  <si>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</si>
  <si>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</si>
  <si>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</si>
  <si>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</si>
  <si>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</si>
  <si>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</si>
  <si>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</si>
  <si>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</si>
  <si>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</si>
  <si>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</si>
  <si>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</si>
  <si>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</si>
  <si>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</si>
  <si>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</si>
  <si>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</si>
  <si>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</si>
  <si>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</si>
  <si>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</si>
  <si>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</si>
  <si>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</si>
  <si>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</si>
  <si>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</si>
  <si>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</si>
  <si>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</si>
  <si>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</si>
  <si>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</si>
  <si>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</si>
  <si>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</si>
  <si>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</si>
  <si>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</si>
  <si>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</si>
  <si>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</si>
  <si>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</si>
  <si>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</si>
  <si>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</si>
  <si>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</si>
  <si>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</si>
  <si>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</si>
  <si>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</si>
  <si>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</si>
  <si>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</si>
  <si>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</si>
  <si>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</si>
  <si>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</si>
  <si>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</si>
  <si>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</si>
  <si>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</si>
  <si>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</si>
  <si>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</si>
  <si>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</si>
  <si>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</si>
  <si>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</si>
  <si>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</si>
  <si>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</si>
  <si>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</si>
  <si>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</si>
  <si>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</si>
  <si>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</si>
  <si>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</si>
  <si>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</si>
  <si>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</si>
  <si>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</si>
  <si>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</si>
  <si>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</si>
  <si>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</si>
  <si>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</si>
  <si>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</si>
  <si>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</si>
  <si>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</si>
  <si>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</si>
  <si>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</si>
  <si>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</si>
  <si>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</si>
  <si>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</si>
  <si>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</si>
  <si>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</si>
  <si>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</si>
  <si>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</si>
  <si>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</si>
  <si>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</si>
  <si>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</si>
  <si>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</si>
  <si>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</si>
  <si>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</si>
  <si>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</si>
  <si>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</si>
  <si>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</si>
  <si>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</si>
  <si>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</si>
  <si>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</si>
  <si>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</si>
  <si>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</si>
  <si>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</si>
  <si>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</si>
  <si>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</si>
  <si>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</si>
  <si>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</si>
  <si>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</si>
  <si>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</si>
  <si>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</si>
  <si>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</si>
  <si>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</si>
  <si>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</si>
  <si>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</si>
  <si>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</si>
  <si>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</si>
  <si>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</si>
  <si>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</si>
  <si>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</si>
  <si>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</si>
  <si>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</si>
  <si>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</si>
  <si>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</si>
  <si>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</si>
  <si>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</si>
  <si>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</si>
  <si>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</si>
  <si>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</si>
  <si>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</si>
  <si>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</si>
  <si>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</si>
  <si>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</si>
  <si>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</si>
  <si>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</si>
  <si>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</si>
  <si>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</si>
  <si>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</si>
  <si>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</si>
  <si>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</si>
  <si>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</si>
  <si>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</si>
  <si>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</si>
  <si>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</si>
  <si>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</si>
  <si>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</si>
  <si>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</si>
  <si>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</si>
  <si>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</si>
  <si>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</si>
  <si>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</si>
  <si>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</si>
  <si>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</si>
  <si>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</si>
  <si>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</si>
  <si>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</si>
  <si>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</si>
  <si>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</si>
  <si>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</si>
  <si>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</si>
  <si>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</si>
  <si>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</si>
  <si>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</si>
  <si>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</si>
  <si>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</si>
  <si>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</si>
  <si>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</si>
  <si>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</si>
  <si>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</si>
  <si>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</si>
  <si>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</si>
  <si>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</si>
  <si>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</si>
  <si>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</si>
  <si>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</si>
  <si>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</si>
  <si>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</si>
  <si>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</si>
  <si>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</si>
  <si>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</si>
  <si>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</si>
  <si>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</si>
  <si>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</si>
  <si>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</si>
  <si>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</si>
  <si>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</si>
  <si>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</si>
  <si>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</si>
  <si>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</si>
  <si>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</si>
  <si>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</si>
  <si>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</si>
  <si>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</si>
  <si>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</si>
  <si>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</si>
  <si>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</si>
  <si>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</si>
  <si>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</si>
  <si>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</si>
  <si>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</si>
  <si>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</si>
  <si>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</si>
  <si>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</si>
  <si>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</si>
  <si>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</si>
  <si>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</si>
  <si>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</si>
  <si>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</si>
  <si>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</si>
  <si>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</si>
  <si>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</si>
  <si>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</si>
  <si>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</si>
  <si>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</si>
  <si>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</si>
  <si>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</si>
  <si>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</si>
  <si>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</si>
  <si>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</si>
  <si>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</si>
  <si>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</si>
  <si>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</si>
  <si>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</si>
  <si>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</si>
  <si>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</si>
  <si>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</si>
  <si>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</si>
  <si>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</si>
  <si>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</si>
  <si>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</si>
  <si>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</si>
  <si>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</si>
  <si>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</si>
  <si>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</si>
  <si>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</si>
  <si>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</si>
  <si>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</si>
  <si>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</si>
  <si>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</si>
  <si>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</si>
  <si>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</si>
  <si>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</si>
  <si>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</si>
  <si>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</si>
  <si>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</si>
  <si>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</si>
  <si>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</si>
  <si>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</si>
  <si>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</si>
  <si>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</si>
  <si>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</si>
  <si>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</si>
  <si>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</si>
  <si>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</si>
  <si>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</si>
  <si>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</si>
  <si>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</si>
  <si>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</si>
  <si>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</si>
  <si>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</si>
  <si>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</si>
  <si>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</si>
  <si>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</si>
  <si>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</si>
  <si>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</si>
  <si>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</si>
  <si>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</si>
  <si>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</si>
  <si>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</si>
  <si>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</si>
  <si>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</si>
  <si>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</si>
  <si>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</si>
  <si>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</si>
  <si>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</si>
  <si>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</si>
  <si>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</si>
  <si>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</si>
  <si>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</si>
  <si>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</si>
  <si>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</si>
  <si>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</si>
  <si>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</si>
  <si>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</si>
  <si>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</si>
  <si>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</si>
  <si>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</si>
  <si>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</si>
  <si>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</si>
  <si>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</si>
  <si>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</si>
  <si>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</si>
  <si>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</si>
  <si>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</si>
  <si>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</si>
  <si>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</si>
  <si>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</si>
  <si>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</si>
  <si>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</si>
  <si>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</si>
  <si>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</si>
  <si>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</si>
  <si>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</si>
  <si>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</si>
  <si>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</si>
  <si>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</si>
  <si>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</si>
  <si>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</si>
  <si>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</si>
  <si>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</si>
  <si>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</si>
  <si>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</si>
  <si>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</si>
  <si>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</si>
  <si>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</si>
  <si>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</si>
  <si>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</si>
  <si>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</si>
  <si>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</si>
  <si>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</si>
  <si>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</si>
  <si>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</si>
  <si>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</si>
  <si>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</si>
  <si>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</si>
  <si>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</si>
  <si>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</si>
  <si>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</si>
  <si>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</si>
  <si>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</si>
  <si>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</si>
  <si>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</si>
  <si>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</si>
  <si>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</si>
  <si>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</si>
  <si>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</si>
  <si>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</si>
  <si>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</si>
  <si>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</si>
  <si>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</si>
  <si>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</si>
  <si>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</si>
  <si>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</si>
  <si>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</si>
  <si>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</si>
  <si>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</si>
  <si>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</si>
  <si>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</si>
  <si>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</si>
  <si>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</si>
  <si>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</si>
  <si>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</si>
  <si>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</si>
  <si>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</si>
  <si>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</si>
  <si>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</si>
  <si>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</si>
  <si>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</si>
  <si>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</si>
  <si>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</si>
  <si>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</si>
  <si>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</si>
  <si>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</si>
  <si>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</si>
  <si>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</si>
  <si>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</si>
  <si>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</si>
  <si>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</si>
  <si>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</si>
  <si>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</si>
  <si>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</si>
  <si>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</si>
  <si>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</si>
  <si>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</si>
  <si>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</si>
  <si>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</si>
  <si>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</si>
  <si>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</si>
  <si>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</si>
  <si>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</si>
  <si>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</si>
  <si>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</si>
  <si>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</si>
  <si>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</si>
  <si>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</si>
  <si>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</si>
  <si>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</si>
  <si>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</si>
  <si>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</si>
  <si>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</si>
  <si>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</si>
  <si>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</si>
  <si>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</si>
  <si>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</si>
  <si>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</si>
  <si>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</si>
  <si>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</si>
  <si>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</si>
  <si>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</si>
  <si>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</si>
  <si>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</si>
  <si>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</si>
  <si>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</si>
  <si>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</si>
  <si>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</si>
  <si>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</si>
  <si>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</si>
  <si>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</si>
  <si>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</si>
  <si>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</si>
  <si>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</si>
  <si>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</si>
  <si>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</si>
  <si>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</si>
  <si>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</si>
  <si>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</si>
  <si>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</si>
  <si>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</si>
  <si>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</si>
  <si>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</si>
  <si>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</si>
  <si>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</si>
  <si>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</si>
  <si>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</si>
  <si>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</si>
  <si>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</si>
  <si>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</si>
  <si>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</si>
  <si>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</si>
  <si>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</si>
  <si>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</si>
  <si>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</si>
  <si>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</si>
  <si>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</si>
  <si>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</si>
  <si>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</si>
  <si>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</si>
  <si>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</si>
  <si>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</si>
  <si>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</si>
  <si>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</si>
  <si>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</si>
  <si>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</si>
  <si>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</si>
  <si>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</si>
  <si>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</si>
  <si>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</si>
  <si>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</si>
  <si>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</si>
  <si>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</si>
  <si>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</si>
  <si>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</si>
  <si>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</si>
  <si>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</si>
  <si>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</si>
  <si>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</si>
  <si>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</si>
  <si>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</si>
  <si>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</si>
  <si>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</si>
  <si>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</si>
  <si>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</si>
  <si>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</si>
  <si>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</si>
  <si>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</si>
  <si>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</si>
  <si>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</si>
  <si>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</si>
  <si>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</si>
  <si>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</si>
  <si>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</si>
  <si>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</si>
  <si>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</si>
  <si>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</si>
  <si>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</si>
  <si>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</si>
  <si>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</si>
  <si>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</si>
  <si>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</si>
  <si>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</si>
  <si>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</si>
  <si>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</si>
  <si>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</si>
  <si>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</si>
  <si>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</si>
  <si>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</si>
  <si>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</si>
  <si>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</si>
  <si>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</si>
  <si>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</si>
  <si>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</si>
  <si>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</si>
  <si>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</si>
  <si>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</si>
  <si>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</si>
  <si>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</si>
  <si>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</si>
  <si>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</si>
  <si>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</si>
  <si>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</si>
  <si>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</si>
  <si>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</si>
  <si>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</si>
  <si>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</si>
  <si>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</si>
  <si>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</si>
  <si>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</si>
  <si>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</si>
  <si>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</si>
  <si>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</si>
  <si>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</si>
  <si>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</si>
  <si>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</si>
  <si>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</si>
  <si>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</si>
  <si>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</si>
  <si>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</si>
  <si>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</si>
  <si>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</si>
  <si>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</si>
  <si>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</si>
  <si>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</si>
  <si>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</si>
  <si>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</si>
  <si>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</si>
  <si>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</si>
  <si>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</si>
  <si>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</si>
  <si>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</si>
  <si>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</si>
  <si>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</si>
  <si>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</si>
  <si>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</si>
  <si>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</si>
  <si>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</si>
  <si>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</si>
  <si>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</si>
  <si>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</si>
  <si>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</si>
  <si>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</si>
  <si>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</si>
  <si>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</si>
  <si>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</si>
  <si>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</si>
  <si>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</si>
  <si>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</si>
  <si>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</si>
  <si>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</si>
  <si>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</si>
  <si>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</si>
  <si>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</si>
  <si>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</si>
  <si>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</si>
  <si>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</si>
  <si>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</si>
  <si>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</si>
  <si>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</si>
  <si>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</si>
  <si>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</si>
  <si>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</si>
  <si>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</si>
  <si>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</si>
  <si>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</si>
  <si>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</si>
  <si>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</si>
  <si>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</si>
  <si>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</si>
  <si>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</si>
  <si>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</si>
  <si>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</si>
  <si>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</si>
  <si>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</si>
  <si>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</si>
  <si>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</si>
  <si>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</si>
  <si>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</si>
  <si>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</si>
  <si>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</si>
  <si>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</si>
  <si>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</si>
  <si>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</si>
  <si>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</si>
  <si>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</si>
  <si>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</si>
  <si>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</si>
  <si>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</si>
  <si>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</si>
  <si>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</si>
  <si>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</si>
  <si>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</si>
  <si>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</si>
  <si>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</si>
  <si>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</si>
  <si>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</si>
  <si>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</si>
  <si>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</si>
  <si>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</si>
  <si>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</si>
  <si>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</si>
  <si>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</si>
  <si>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</si>
  <si>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</si>
  <si>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</si>
  <si>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</si>
  <si>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</si>
  <si>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</si>
  <si>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</si>
  <si>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</si>
  <si>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</si>
  <si>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</si>
  <si>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</si>
  <si>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</si>
  <si>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</si>
  <si>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</si>
  <si>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</si>
  <si>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</si>
  <si>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</si>
  <si>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</si>
  <si>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</si>
  <si>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</si>
  <si>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</si>
  <si>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</si>
  <si>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</si>
  <si>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</si>
  <si>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</si>
  <si>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</si>
  <si>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</si>
  <si>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</si>
  <si>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</si>
  <si>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</si>
  <si>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</si>
  <si>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</si>
  <si>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</si>
  <si>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</si>
  <si>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</si>
  <si>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</si>
  <si>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</si>
  <si>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</si>
  <si>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</si>
  <si>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</si>
  <si>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</si>
  <si>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</si>
  <si>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</si>
  <si>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</si>
  <si>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</si>
  <si>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</si>
  <si>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</si>
  <si>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</si>
  <si>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</si>
  <si>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</si>
  <si>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</si>
  <si>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</si>
  <si>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</si>
  <si>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</si>
  <si>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</si>
  <si>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</si>
  <si>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</si>
  <si>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</si>
  <si>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</si>
  <si>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</si>
  <si>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</si>
  <si>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</si>
  <si>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</si>
  <si>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</si>
  <si>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</si>
  <si>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</si>
  <si>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</si>
  <si>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</si>
  <si>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</si>
  <si>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</si>
  <si>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</si>
  <si>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</si>
  <si>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</si>
  <si>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</si>
  <si>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</si>
  <si>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</si>
  <si>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</si>
  <si>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</si>
  <si>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</si>
  <si>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</si>
  <si>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</si>
  <si>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</si>
  <si>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</si>
  <si>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</si>
  <si>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</si>
  <si>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</si>
  <si>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</si>
  <si>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</si>
  <si>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</si>
  <si>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</si>
  <si>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</si>
  <si>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</si>
  <si>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</si>
  <si>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</si>
  <si>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</si>
  <si>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</si>
  <si>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</si>
  <si>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</si>
  <si>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</si>
  <si>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</si>
  <si>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</si>
  <si>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</si>
  <si>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</si>
  <si>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</si>
  <si>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</si>
  <si>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</si>
  <si>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</si>
  <si>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</si>
  <si>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</si>
  <si>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</si>
  <si>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</si>
  <si>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</si>
  <si>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</si>
  <si>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</si>
  <si>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</si>
  <si>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</si>
  <si>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</si>
  <si>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</si>
  <si>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</si>
  <si>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</si>
  <si>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</si>
  <si>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</si>
  <si>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</si>
  <si>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</si>
  <si>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</si>
  <si>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</si>
  <si>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</si>
  <si>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</si>
  <si>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</si>
  <si>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</si>
  <si>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</si>
  <si>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</si>
  <si>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</si>
  <si>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</si>
  <si>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</si>
  <si>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</si>
  <si>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</si>
  <si>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</si>
  <si>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</si>
  <si>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</si>
  <si>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</si>
  <si>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</si>
  <si>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</si>
  <si>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</si>
  <si>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</si>
  <si>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</si>
  <si>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</si>
  <si>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</si>
  <si>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</si>
  <si>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</si>
  <si>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</si>
  <si>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</si>
  <si>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</si>
  <si>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</si>
  <si>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</si>
  <si>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</si>
  <si>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</si>
  <si>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</si>
  <si>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</si>
  <si>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</si>
  <si>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</si>
  <si>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</si>
  <si>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</si>
  <si>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</si>
  <si>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</si>
  <si>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</si>
  <si>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</si>
  <si>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</si>
  <si>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</si>
  <si>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</si>
  <si>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</si>
  <si>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</si>
  <si>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</si>
  <si>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</si>
  <si>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</si>
  <si>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</si>
  <si>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</si>
  <si>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</si>
  <si>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</si>
  <si>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</si>
  <si>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</si>
  <si>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</si>
  <si>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</si>
  <si>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</si>
  <si>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</si>
  <si>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</si>
  <si>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</si>
  <si>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</si>
  <si>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</si>
  <si>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</si>
  <si>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</si>
  <si>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</si>
  <si>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</si>
  <si>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</si>
  <si>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</si>
  <si>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</si>
  <si>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</si>
  <si>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</si>
  <si>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</si>
  <si>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</si>
  <si>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</si>
  <si>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</si>
  <si>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</si>
  <si>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</si>
  <si>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</si>
  <si>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</si>
  <si>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</si>
  <si>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</si>
  <si>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</si>
  <si>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</si>
  <si>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</si>
  <si>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</si>
  <si>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</si>
  <si>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</si>
  <si>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</si>
  <si>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</si>
  <si>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</si>
  <si>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</si>
  <si>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</si>
  <si>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</si>
  <si>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</si>
  <si>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</si>
  <si>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</si>
  <si>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</si>
  <si>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</si>
  <si>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</si>
  <si>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</si>
  <si>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</si>
  <si>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</si>
  <si>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</si>
  <si>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</si>
  <si>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</si>
  <si>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</si>
  <si>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</si>
  <si>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</si>
  <si>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</si>
  <si>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</si>
  <si>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</si>
  <si>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</si>
  <si>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</si>
  <si>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</si>
  <si>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</si>
  <si>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</si>
  <si>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</si>
  <si>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</si>
  <si>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</si>
  <si>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</si>
  <si>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</si>
  <si>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</si>
  <si>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</si>
  <si>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</si>
  <si>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</si>
  <si>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</si>
  <si>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</si>
  <si>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</si>
  <si>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</si>
  <si>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</si>
  <si>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</si>
  <si>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</si>
  <si>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</si>
  <si>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</si>
  <si>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</si>
  <si>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</si>
  <si>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</si>
  <si>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</si>
  <si>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</si>
  <si>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</si>
  <si>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</si>
  <si>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</si>
  <si>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</si>
  <si>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</si>
  <si>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</si>
  <si>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</si>
  <si>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</si>
  <si>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</si>
  <si>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</si>
  <si>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</si>
  <si>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</si>
  <si>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</si>
  <si>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</si>
  <si>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</si>
  <si>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</si>
  <si>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</si>
  <si>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</si>
  <si>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</si>
  <si>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</si>
  <si>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</si>
  <si>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</si>
  <si>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</si>
  <si>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</si>
  <si>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</si>
  <si>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</si>
  <si>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</si>
  <si>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</si>
  <si>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</si>
  <si>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</si>
  <si>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</si>
  <si>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</si>
  <si>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</si>
  <si>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</si>
  <si>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</si>
  <si>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</si>
  <si>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</si>
  <si>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</si>
  <si>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</si>
  <si>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</si>
  <si>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</si>
  <si>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</si>
  <si>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</si>
  <si>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</si>
  <si>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</si>
  <si>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</si>
  <si>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</si>
  <si>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</si>
  <si>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</si>
  <si>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</si>
  <si>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</si>
  <si>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</si>
  <si>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</si>
  <si>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</si>
  <si>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</si>
  <si>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</si>
  <si>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</si>
  <si>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</si>
  <si>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</si>
  <si>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</si>
  <si>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</si>
  <si>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</si>
  <si>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</si>
  <si>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</si>
  <si>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</si>
  <si>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</si>
  <si>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</si>
  <si>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</si>
  <si>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</si>
  <si>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</si>
  <si>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</si>
  <si>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</si>
  <si>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</si>
  <si>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</si>
  <si>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</si>
  <si>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</si>
  <si>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</si>
  <si>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</si>
  <si>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</si>
  <si>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</si>
  <si>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</si>
  <si>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</si>
  <si>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</si>
  <si>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</si>
  <si>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</si>
  <si>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</si>
  <si>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</si>
  <si>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</si>
  <si>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</si>
  <si>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</si>
  <si>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</si>
  <si>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</si>
  <si>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</si>
  <si>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</si>
  <si>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</si>
  <si>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</si>
  <si>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</si>
  <si>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</si>
  <si>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</si>
  <si>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</si>
  <si>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</si>
  <si>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</si>
  <si>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</si>
  <si>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</si>
  <si>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</si>
  <si>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</si>
  <si>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</si>
  <si>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</si>
  <si>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</si>
  <si>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</si>
  <si>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</si>
  <si>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</si>
  <si>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</si>
  <si>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</si>
  <si>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</si>
  <si>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</si>
  <si>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</si>
  <si>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</si>
  <si>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</si>
  <si>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</si>
  <si>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</si>
  <si>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</si>
  <si>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</si>
  <si>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</si>
  <si>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</si>
  <si>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</si>
  <si>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</si>
  <si>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</si>
  <si>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</si>
  <si>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</si>
  <si>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</si>
  <si>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</si>
  <si>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</si>
  <si>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</si>
  <si>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</si>
  <si>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</si>
  <si>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</si>
  <si>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</si>
  <si>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</si>
  <si>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</si>
  <si>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</si>
  <si>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</si>
  <si>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</si>
  <si>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</si>
  <si>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</si>
  <si>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</si>
  <si>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</si>
  <si>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</si>
  <si>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</si>
  <si>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</si>
  <si>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</si>
  <si>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</si>
  <si>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</si>
  <si>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</si>
  <si>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</si>
  <si>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</si>
  <si>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</si>
  <si>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</si>
  <si>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</si>
  <si>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</si>
  <si>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</si>
  <si>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</si>
  <si>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</si>
  <si>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</si>
  <si>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</si>
  <si>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</si>
  <si>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</si>
  <si>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</si>
  <si>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</si>
  <si>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</si>
  <si>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</si>
  <si>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</si>
  <si>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</si>
  <si>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</si>
  <si>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</si>
  <si>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</si>
  <si>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</si>
  <si>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</si>
  <si>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</si>
  <si>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</si>
  <si>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</si>
  <si>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</si>
  <si>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</si>
  <si>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</si>
  <si>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</si>
  <si>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</si>
  <si>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</si>
  <si>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</si>
  <si>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</si>
  <si>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</si>
  <si>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</si>
  <si>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</si>
  <si>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</si>
  <si>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</si>
  <si>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</si>
  <si>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</si>
  <si>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</si>
  <si>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</si>
  <si>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</si>
  <si>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</si>
  <si>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</si>
  <si>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</si>
  <si>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</si>
  <si>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</si>
  <si>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</si>
  <si>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</si>
  <si>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</si>
  <si>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</si>
  <si>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</si>
  <si>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</si>
  <si>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</si>
  <si>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</si>
  <si>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</si>
  <si>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</si>
  <si>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</si>
  <si>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</si>
  <si>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</si>
  <si>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</si>
  <si>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</si>
  <si>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</si>
  <si>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</si>
  <si>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</si>
  <si>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</si>
  <si>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</si>
  <si>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</si>
  <si>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</si>
  <si>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</si>
  <si>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</si>
  <si>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</si>
  <si>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</si>
  <si>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</si>
  <si>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</si>
  <si>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</si>
  <si>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</si>
  <si>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</si>
  <si>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</si>
  <si>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</si>
  <si>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</si>
  <si>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</si>
  <si>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</si>
  <si>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</si>
  <si>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</si>
  <si>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</si>
  <si>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</si>
  <si>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</si>
  <si>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</si>
  <si>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</si>
  <si>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</si>
  <si>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</si>
  <si>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</si>
  <si>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</si>
  <si>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</si>
  <si>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</si>
  <si>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</si>
  <si>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</si>
  <si>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</si>
  <si>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</si>
  <si>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</si>
  <si>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</si>
  <si>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</si>
  <si>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</si>
  <si>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</si>
  <si>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</si>
  <si>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</si>
  <si>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</si>
  <si>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</si>
  <si>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</si>
  <si>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</si>
  <si>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</si>
  <si>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</si>
  <si>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</si>
  <si>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</si>
  <si>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</si>
  <si>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</si>
  <si>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</si>
  <si>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</si>
  <si>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</si>
  <si>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</si>
  <si>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</si>
  <si>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</si>
  <si>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</si>
  <si>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</si>
  <si>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</si>
  <si>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</si>
  <si>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</si>
  <si>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</si>
  <si>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</si>
  <si>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</si>
  <si>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</si>
  <si>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</si>
  <si>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</si>
  <si>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</si>
  <si>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</si>
  <si>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</si>
  <si>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</si>
  <si>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</si>
  <si>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</si>
  <si>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</si>
  <si>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</si>
  <si>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</si>
  <si>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</si>
  <si>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</si>
  <si>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</si>
  <si>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</si>
  <si>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</si>
  <si>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</si>
  <si>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</si>
  <si>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</si>
  <si>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</si>
  <si>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</si>
  <si>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</si>
  <si>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</si>
  <si>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</si>
  <si>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</si>
  <si>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</si>
  <si>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</si>
  <si>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</si>
  <si>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</si>
  <si>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</si>
  <si>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</si>
  <si>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</si>
  <si>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</si>
  <si>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</si>
  <si>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</si>
  <si>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</si>
  <si>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</si>
  <si>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</si>
  <si>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</si>
  <si>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</si>
  <si>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</si>
  <si>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</si>
  <si>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</si>
  <si>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</si>
  <si>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</si>
  <si>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</si>
  <si>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</si>
  <si>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</si>
  <si>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</si>
  <si>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</si>
  <si>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</si>
  <si>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</si>
  <si>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</si>
  <si>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</si>
  <si>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</si>
  <si>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</si>
  <si>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</si>
  <si>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</si>
  <si>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</si>
  <si>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</si>
  <si>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</si>
  <si>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</si>
  <si>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</si>
  <si>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</si>
  <si>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</si>
  <si>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</si>
  <si>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</si>
  <si>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</si>
  <si>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</si>
  <si>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</si>
  <si>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</si>
  <si>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</si>
  <si>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</si>
  <si>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</si>
  <si>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</si>
  <si>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</si>
  <si>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</si>
  <si>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</si>
  <si>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</si>
  <si>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</si>
  <si>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</si>
  <si>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</si>
  <si>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</si>
  <si>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</si>
  <si>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</si>
  <si>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</si>
  <si>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</si>
  <si>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</si>
  <si>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</si>
  <si>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</si>
  <si>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</si>
  <si>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</si>
  <si>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</si>
  <si>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</si>
  <si>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</si>
  <si>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</si>
  <si>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</si>
  <si>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</si>
  <si>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</si>
  <si>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</si>
  <si>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</si>
  <si>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</si>
  <si>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</si>
  <si>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</si>
  <si>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</si>
  <si>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</si>
  <si>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</si>
  <si>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</si>
  <si>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</si>
  <si>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</si>
  <si>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</si>
  <si>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</si>
  <si>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</si>
  <si>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</si>
  <si>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</si>
  <si>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</si>
  <si>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</si>
  <si>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</si>
  <si>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</si>
  <si>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</si>
  <si>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</si>
  <si>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</si>
  <si>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</si>
  <si>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</si>
  <si>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</si>
  <si>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</si>
  <si>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</si>
  <si>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</si>
  <si>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</si>
  <si>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</si>
  <si>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</si>
  <si>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</si>
  <si>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</si>
  <si>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</si>
  <si>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</si>
  <si>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</si>
  <si>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</si>
  <si>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</si>
  <si>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</si>
  <si>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</si>
  <si>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</si>
  <si>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</si>
  <si>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</si>
  <si>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</si>
  <si>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</si>
  <si>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</si>
  <si>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</si>
  <si>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</si>
  <si>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</si>
  <si>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</si>
  <si>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</si>
  <si>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</si>
  <si>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</si>
  <si>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</si>
  <si>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</si>
  <si>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</si>
  <si>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</si>
  <si>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</si>
  <si>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</si>
  <si>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</si>
  <si>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</si>
  <si>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</si>
  <si>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</si>
  <si>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</si>
  <si>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</si>
  <si>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</si>
  <si>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</si>
  <si>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</si>
  <si>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</si>
  <si>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</si>
  <si>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</si>
  <si>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</si>
  <si>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</si>
  <si>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</si>
  <si>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</si>
  <si>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</si>
  <si>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</si>
  <si>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</si>
  <si>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</si>
  <si>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</si>
  <si>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</si>
  <si>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</si>
  <si>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</si>
  <si>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</si>
  <si>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</si>
  <si>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</si>
  <si>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</si>
  <si>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</si>
  <si>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</si>
  <si>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</si>
  <si>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</si>
  <si>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</si>
  <si>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</si>
  <si>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</si>
  <si>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</si>
  <si>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</si>
  <si>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</si>
  <si>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</si>
  <si>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</si>
  <si>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</si>
  <si>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</si>
  <si>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</si>
  <si>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</si>
  <si>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</si>
  <si>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</si>
  <si>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</si>
  <si>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</si>
  <si>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</si>
  <si>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</si>
  <si>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</si>
  <si>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</si>
  <si>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</si>
  <si>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</si>
  <si>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</si>
  <si>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</si>
  <si>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</si>
  <si>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</si>
  <si>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</si>
  <si>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</si>
  <si>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</si>
  <si>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</si>
  <si>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</si>
  <si>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</si>
  <si>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</si>
  <si>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</si>
  <si>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</si>
  <si>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</si>
  <si>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</si>
  <si>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</si>
  <si>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</si>
  <si>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</si>
  <si>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</si>
  <si>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</si>
  <si>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</si>
  <si>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</si>
  <si>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</si>
  <si>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</si>
  <si>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</si>
  <si>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</si>
  <si>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</si>
  <si>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</si>
  <si>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</si>
  <si>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</si>
  <si>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</si>
  <si>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</si>
  <si>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</si>
  <si>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</si>
  <si>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</si>
  <si>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</si>
  <si>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</si>
  <si>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</si>
  <si>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</si>
  <si>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</si>
  <si>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</si>
  <si>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</si>
  <si>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</si>
  <si>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</si>
  <si>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</si>
  <si>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</si>
  <si>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</si>
  <si>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</si>
  <si>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</si>
  <si>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</si>
  <si>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</si>
  <si>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</si>
  <si>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</si>
  <si>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</si>
  <si>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</si>
  <si>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</si>
  <si>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</si>
  <si>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</si>
  <si>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</si>
  <si>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</si>
  <si>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</si>
  <si>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</si>
  <si>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</si>
  <si>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</si>
  <si>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</si>
  <si>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</si>
  <si>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</si>
  <si>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</si>
  <si>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</si>
  <si>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</si>
  <si>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</si>
  <si>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</si>
  <si>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</si>
  <si>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</si>
  <si>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</si>
  <si>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</si>
  <si>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</si>
  <si>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</si>
  <si>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</si>
  <si>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</si>
  <si>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</si>
  <si>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</si>
  <si>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</si>
  <si>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</si>
  <si>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</si>
  <si>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</si>
  <si>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</si>
  <si>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</si>
  <si>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</si>
  <si>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</si>
  <si>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</si>
  <si>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</si>
  <si>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</si>
  <si>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</si>
  <si>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</si>
  <si>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</si>
  <si>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</si>
  <si>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</si>
  <si>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</si>
  <si>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</si>
  <si>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</si>
  <si>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</si>
  <si>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</si>
  <si>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</si>
  <si>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</si>
  <si>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</si>
  <si>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</si>
  <si>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</si>
  <si>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</si>
  <si>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</si>
  <si>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</si>
  <si>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</si>
  <si>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</si>
  <si>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</si>
  <si>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</si>
  <si>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</si>
  <si>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</si>
  <si>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</si>
  <si>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</si>
  <si>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</si>
  <si>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</si>
  <si>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</si>
  <si>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</si>
  <si>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</si>
  <si>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</si>
  <si>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</si>
  <si>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</si>
  <si>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</si>
  <si>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</si>
  <si>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</si>
  <si>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</si>
  <si>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</si>
  <si>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</si>
  <si>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</si>
  <si>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</si>
  <si>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</si>
  <si>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</si>
  <si>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</si>
  <si>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</si>
  <si>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</si>
  <si>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</si>
  <si>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</si>
  <si>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</si>
  <si>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</si>
  <si>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</si>
  <si>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</si>
  <si>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</si>
  <si>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</si>
  <si>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</si>
  <si>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</si>
  <si>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</si>
  <si>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</si>
  <si>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</si>
  <si>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</si>
  <si>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</si>
  <si>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</si>
  <si>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</si>
  <si>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</si>
  <si>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</si>
  <si>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</si>
  <si>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</si>
  <si>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</si>
  <si>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</si>
  <si>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</si>
  <si>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</si>
  <si>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</si>
  <si>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</si>
  <si>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</si>
  <si>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</si>
  <si>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</si>
  <si>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</si>
  <si>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</si>
  <si>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</si>
  <si>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</si>
  <si>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</si>
  <si>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</si>
  <si>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</si>
  <si>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</si>
  <si>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</si>
  <si>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</si>
  <si>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</si>
  <si>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</si>
  <si>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</si>
  <si>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</si>
  <si>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</si>
  <si>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</si>
  <si>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</si>
  <si>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</si>
  <si>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</si>
  <si>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</si>
  <si>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</si>
  <si>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</si>
  <si>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</si>
  <si>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</si>
  <si>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</si>
  <si>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</si>
  <si>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</si>
  <si>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</si>
  <si>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</si>
  <si>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</si>
  <si>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</si>
  <si>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</si>
  <si>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</si>
  <si>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</si>
  <si>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</si>
  <si>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</si>
  <si>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</si>
  <si>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</si>
  <si>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</si>
  <si>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</si>
  <si>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</si>
  <si>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</si>
  <si>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</si>
  <si>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</si>
  <si>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</si>
  <si>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</si>
  <si>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</si>
  <si>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</si>
  <si>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</si>
  <si>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</si>
  <si>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</si>
  <si>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</si>
  <si>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</si>
  <si>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</si>
  <si>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</si>
  <si>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</si>
  <si>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</si>
  <si>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</si>
  <si>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</si>
  <si>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</si>
  <si>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</si>
  <si>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</si>
  <si>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</si>
  <si>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</si>
  <si>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</si>
  <si>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</si>
  <si>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</si>
  <si>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</si>
  <si>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</si>
  <si>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</si>
  <si>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</si>
  <si>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</si>
  <si>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</si>
  <si>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</si>
  <si>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</si>
  <si>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</si>
  <si>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</si>
  <si>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</si>
  <si>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</si>
  <si>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</si>
  <si>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</si>
  <si>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</si>
  <si>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</si>
  <si>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</si>
  <si>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</si>
  <si>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</si>
  <si>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</si>
  <si>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</si>
  <si>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</si>
  <si>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</si>
  <si>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</si>
  <si>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</si>
  <si>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</si>
  <si>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</si>
  <si>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</si>
  <si>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</si>
  <si>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</si>
  <si>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</si>
  <si>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</si>
  <si>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</si>
  <si>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</si>
  <si>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</si>
  <si>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</si>
  <si>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</si>
  <si>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</si>
  <si>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</si>
  <si>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</si>
  <si>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</si>
  <si>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</si>
  <si>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</si>
  <si>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</si>
  <si>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</si>
  <si>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</si>
  <si>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</si>
  <si>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</si>
  <si>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</si>
  <si>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</si>
  <si>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</si>
  <si>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</si>
  <si>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</si>
  <si>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</si>
  <si>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</si>
  <si>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</si>
  <si>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</si>
  <si>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</si>
  <si>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</si>
  <si>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</si>
  <si>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</si>
  <si>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</si>
  <si>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</si>
  <si>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</si>
  <si>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</si>
  <si>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</si>
  <si>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</si>
  <si>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</si>
  <si>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</si>
  <si>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</si>
  <si>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</si>
  <si>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</si>
  <si>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</si>
  <si>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</si>
  <si>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</si>
  <si>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</si>
  <si>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</si>
  <si>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</si>
  <si>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</si>
  <si>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</si>
  <si>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</si>
  <si>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</si>
  <si>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</si>
  <si>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</si>
  <si>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</si>
  <si>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</si>
  <si>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</si>
  <si>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</si>
  <si>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</si>
  <si>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</si>
  <si>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</si>
  <si>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</si>
  <si>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</si>
  <si>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</si>
  <si>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</si>
  <si>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</si>
  <si>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</si>
  <si>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</si>
  <si>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</si>
  <si>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</si>
  <si>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</si>
  <si>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</si>
  <si>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</si>
  <si>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</si>
  <si>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</si>
  <si>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</si>
  <si>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</si>
  <si>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</si>
  <si>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</si>
  <si>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</si>
  <si>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</si>
  <si>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</si>
  <si>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</si>
  <si>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</si>
  <si>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</si>
  <si>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</si>
  <si>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</si>
  <si>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</si>
  <si>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</si>
  <si>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</si>
  <si>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</si>
  <si>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</si>
  <si>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</si>
  <si>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</si>
  <si>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</si>
  <si>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</si>
  <si>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</si>
  <si>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</si>
  <si>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</si>
  <si>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</si>
  <si>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</si>
  <si>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</si>
  <si>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</si>
  <si>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</si>
  <si>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</si>
  <si>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</si>
  <si>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</si>
  <si>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</si>
  <si>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</si>
  <si>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</si>
  <si>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</si>
  <si>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</si>
  <si>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</si>
  <si>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</si>
  <si>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</si>
  <si>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</si>
  <si>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</si>
  <si>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</si>
  <si>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</si>
  <si>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</si>
  <si>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</si>
  <si>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</si>
  <si>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</si>
  <si>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</si>
  <si>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</si>
  <si>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</si>
  <si>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</si>
  <si>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</si>
  <si>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</si>
  <si>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</si>
  <si>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</si>
  <si>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</si>
  <si>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</si>
  <si>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</si>
  <si>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</si>
  <si>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</si>
  <si>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</si>
  <si>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</si>
  <si>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</si>
  <si>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</si>
  <si>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</si>
  <si>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</si>
  <si>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</si>
  <si>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</si>
  <si>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</si>
  <si>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</si>
  <si>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</si>
  <si>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</si>
  <si>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</si>
  <si>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</si>
  <si>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</si>
  <si>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</si>
  <si>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</si>
  <si>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</si>
  <si>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</si>
  <si>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</si>
  <si>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</si>
  <si>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</si>
  <si>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</si>
  <si>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</si>
  <si>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</si>
  <si>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</si>
  <si>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</si>
  <si>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</si>
  <si>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</si>
  <si>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</si>
  <si>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</si>
  <si>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</si>
  <si>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</si>
  <si>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</si>
  <si>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</si>
  <si>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</si>
  <si>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</si>
  <si>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</si>
  <si>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</si>
  <si>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</si>
  <si>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</si>
  <si>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</si>
  <si>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</si>
  <si>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</si>
  <si>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</si>
  <si>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</si>
  <si>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</si>
  <si>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</si>
  <si>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</si>
  <si>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</si>
  <si>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</si>
  <si>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</si>
  <si>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</si>
  <si>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</si>
  <si>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</si>
  <si>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</si>
  <si>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</si>
  <si>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</si>
  <si>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</si>
  <si>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</si>
  <si>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</si>
  <si>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</si>
  <si>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</si>
  <si>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</si>
  <si>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</si>
  <si>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</si>
  <si>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</si>
  <si>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</si>
  <si>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</si>
  <si>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</si>
  <si>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</si>
  <si>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</si>
  <si>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</si>
  <si>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</si>
  <si>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</si>
  <si>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</si>
  <si>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</si>
  <si>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</si>
  <si>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</si>
  <si>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</si>
  <si>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</si>
  <si>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</si>
  <si>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</si>
  <si>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</si>
  <si>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</si>
  <si>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</si>
  <si>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</si>
  <si>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</si>
  <si>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</si>
  <si>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</si>
  <si>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</si>
  <si>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</si>
  <si>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</si>
  <si>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</si>
  <si>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</si>
  <si>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</si>
  <si>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</si>
  <si>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</si>
  <si>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</si>
  <si>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</si>
  <si>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</si>
  <si>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</si>
  <si>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</si>
  <si>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</si>
  <si>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</si>
  <si>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</si>
  <si>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</si>
  <si>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</si>
  <si>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</si>
  <si>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</si>
  <si>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</si>
  <si>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</si>
  <si>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</si>
  <si>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</si>
  <si>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</si>
  <si>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</si>
  <si>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</si>
  <si>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</si>
  <si>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</si>
  <si>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</si>
  <si>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</si>
  <si>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</si>
  <si>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</si>
  <si>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</si>
  <si>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</si>
  <si>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</si>
  <si>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</si>
  <si>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</si>
  <si>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</si>
  <si>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</si>
  <si>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</si>
  <si>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</si>
  <si>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</si>
  <si>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</si>
  <si>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</si>
  <si>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</si>
  <si>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</si>
  <si>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</si>
  <si>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</si>
  <si>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</si>
  <si>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</si>
  <si>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</si>
  <si>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</si>
  <si>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</si>
  <si>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</si>
  <si>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</si>
  <si>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</si>
  <si>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</si>
  <si>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</si>
  <si>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</si>
  <si>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</si>
  <si>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</si>
  <si>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</si>
  <si>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</si>
  <si>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</si>
  <si>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</si>
  <si>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</si>
  <si>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</si>
  <si>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</si>
  <si>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</si>
  <si>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</si>
  <si>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</si>
  <si>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</si>
  <si>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</si>
  <si>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</si>
  <si>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</si>
  <si>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</si>
  <si>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</si>
  <si>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</si>
  <si>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</si>
  <si>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</si>
  <si>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</si>
  <si>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</si>
  <si>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</si>
  <si>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</si>
  <si>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</si>
  <si>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</si>
  <si>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</si>
  <si>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</si>
  <si>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</si>
  <si>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</si>
  <si>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</si>
  <si>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</si>
  <si>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</si>
  <si>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</si>
  <si>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</si>
  <si>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</si>
  <si>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</si>
  <si>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</si>
  <si>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</si>
  <si>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</si>
  <si>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</si>
  <si>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</si>
  <si>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</si>
  <si>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</si>
  <si>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</si>
  <si>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</si>
  <si>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</si>
  <si>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</si>
  <si>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</si>
  <si>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</si>
  <si>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</si>
  <si>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</si>
  <si>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</si>
  <si>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</si>
  <si>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</si>
  <si>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</si>
  <si>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</si>
  <si>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</si>
  <si>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</si>
  <si>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</si>
  <si>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</si>
  <si>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</si>
  <si>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</si>
  <si>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</si>
  <si>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</si>
  <si>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</si>
  <si>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</si>
  <si>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</si>
  <si>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</si>
  <si>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</si>
  <si>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</si>
  <si>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</si>
  <si>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</si>
  <si>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</si>
  <si>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</si>
  <si>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</si>
  <si>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</si>
  <si>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</si>
  <si>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</si>
  <si>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</si>
  <si>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</si>
  <si>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</si>
  <si>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</si>
  <si>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</si>
  <si>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</si>
  <si>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</si>
  <si>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</si>
  <si>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</si>
  <si>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</si>
  <si>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</si>
  <si>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</si>
  <si>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</si>
  <si>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</si>
  <si>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</si>
  <si>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</si>
  <si>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</si>
  <si>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</si>
  <si>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</si>
  <si>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</si>
  <si>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</si>
  <si>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</si>
  <si>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</si>
  <si>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</si>
  <si>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</si>
  <si>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</si>
  <si>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</si>
  <si>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</si>
  <si>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</si>
  <si>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</si>
  <si>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</si>
  <si>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</si>
  <si>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</si>
  <si>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</si>
  <si>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</si>
  <si>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</si>
  <si>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</si>
  <si>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</si>
  <si>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</si>
  <si>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</si>
  <si>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</si>
  <si>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</si>
  <si>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</si>
  <si>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</si>
  <si>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</si>
  <si>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</si>
  <si>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</si>
  <si>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</si>
  <si>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</si>
  <si>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</si>
  <si>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</si>
  <si>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</si>
  <si>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</si>
  <si>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</si>
  <si>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</si>
  <si>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</si>
  <si>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</si>
  <si>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</si>
  <si>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</si>
  <si>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</si>
  <si>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</si>
  <si>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</si>
  <si>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</si>
  <si>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</si>
  <si>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</si>
  <si>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</si>
  <si>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</si>
  <si>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</si>
  <si>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</si>
  <si>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</si>
  <si>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</si>
  <si>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</si>
  <si>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</si>
  <si>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</si>
  <si>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</si>
  <si>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</si>
  <si>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</si>
  <si>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</si>
  <si>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</si>
  <si>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</si>
  <si>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</si>
  <si>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</si>
  <si>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</si>
  <si>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</si>
  <si>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</si>
  <si>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</si>
  <si>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</si>
  <si>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</si>
  <si>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</si>
  <si>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</si>
  <si>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</si>
  <si>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</si>
  <si>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</si>
  <si>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</si>
  <si>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</si>
  <si>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</si>
  <si>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</si>
  <si>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</si>
  <si>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</si>
  <si>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</si>
  <si>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</si>
  <si>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</si>
  <si>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</si>
  <si>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</si>
  <si>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</si>
  <si>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</si>
  <si>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</si>
  <si>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</si>
  <si>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</si>
  <si>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</si>
  <si>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</si>
  <si>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</si>
  <si>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</si>
  <si>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</si>
  <si>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</si>
  <si>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</si>
  <si>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</si>
  <si>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</si>
  <si>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</si>
  <si>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</si>
  <si>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</si>
  <si>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</si>
  <si>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</si>
  <si>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</si>
  <si>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</si>
  <si>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</si>
  <si>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</si>
  <si>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</si>
  <si>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</si>
  <si>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</si>
  <si>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</si>
  <si>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</si>
  <si>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</si>
  <si>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</si>
  <si>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</si>
  <si>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</si>
  <si>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</si>
  <si>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</si>
  <si>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</si>
  <si>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</si>
  <si>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</si>
  <si>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</si>
  <si>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</si>
  <si>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</si>
  <si>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</si>
  <si>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</si>
  <si>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</si>
  <si>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</si>
  <si>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</si>
  <si>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</si>
  <si>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</si>
  <si>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</si>
  <si>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</si>
  <si>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</si>
  <si>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</si>
  <si>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</si>
  <si>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</si>
  <si>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</si>
  <si>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</si>
  <si>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</si>
  <si>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</si>
  <si>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</si>
  <si>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</si>
  <si>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</si>
  <si>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</si>
  <si>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</si>
  <si>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</si>
  <si>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</si>
  <si>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</si>
  <si>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</si>
  <si>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</si>
  <si>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</si>
  <si>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</si>
  <si>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</si>
  <si>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</si>
  <si>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</si>
  <si>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</si>
  <si>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</si>
  <si>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</si>
  <si>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</si>
  <si>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</si>
  <si>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</si>
  <si>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</si>
  <si>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</si>
  <si>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</si>
  <si>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</si>
  <si>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</si>
  <si>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</si>
  <si>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</si>
  <si>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</si>
  <si>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</si>
  <si>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</si>
  <si>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</si>
  <si>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</si>
  <si>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</si>
  <si>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</si>
  <si>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</si>
  <si>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</si>
  <si>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</si>
  <si>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</si>
  <si>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</si>
  <si>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</si>
  <si>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</si>
  <si>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</si>
  <si>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</si>
  <si>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</si>
  <si>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</si>
  <si>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</si>
  <si>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</si>
  <si>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</si>
  <si>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</si>
  <si>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</si>
  <si>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</si>
  <si>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</si>
  <si>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</si>
  <si>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</si>
  <si>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</si>
  <si>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</si>
  <si>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</si>
  <si>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</si>
  <si>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</si>
  <si>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</si>
  <si>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</si>
  <si>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</si>
  <si>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</si>
  <si>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</si>
  <si>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</si>
  <si>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</si>
  <si>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</si>
  <si>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</si>
  <si>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</si>
  <si>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</si>
  <si>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</si>
  <si>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</si>
  <si>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</si>
  <si>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</si>
  <si>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</si>
  <si>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</si>
  <si>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</si>
  <si>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</si>
  <si>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</si>
  <si>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</si>
  <si>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</si>
  <si>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</si>
  <si>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</si>
  <si>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</si>
  <si>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</si>
  <si>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</si>
  <si>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</si>
  <si>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</si>
  <si>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</si>
  <si>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</si>
  <si>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</si>
  <si>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</si>
  <si>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</si>
  <si>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</si>
  <si>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</si>
  <si>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</si>
  <si>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</si>
  <si>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</si>
  <si>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</si>
  <si>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</si>
  <si>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</si>
  <si>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</si>
  <si>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</si>
  <si>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</si>
  <si>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</si>
  <si>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</si>
  <si>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</si>
  <si>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</si>
  <si>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</si>
  <si>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</si>
  <si>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</si>
  <si>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</si>
  <si>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</si>
  <si>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</si>
  <si>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</si>
  <si>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</si>
  <si>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</si>
  <si>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</si>
  <si>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</si>
  <si>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</si>
  <si>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</si>
  <si>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</si>
  <si>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</si>
  <si>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</si>
  <si>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</si>
  <si>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</si>
  <si>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</si>
  <si>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</si>
  <si>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</si>
  <si>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</si>
  <si>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</si>
  <si>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</si>
  <si>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</si>
  <si>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</si>
  <si>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</si>
  <si>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</si>
  <si>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</si>
  <si>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</si>
  <si>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</si>
  <si>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</si>
  <si>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</si>
  <si>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</si>
  <si>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</si>
  <si>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</si>
  <si>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</si>
  <si>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</si>
  <si>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</si>
  <si>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</si>
  <si>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</si>
  <si>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</si>
  <si>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</si>
  <si>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</si>
  <si>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</si>
  <si>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</si>
  <si>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</si>
  <si>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</si>
  <si>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</si>
  <si>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</si>
  <si>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</si>
  <si>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</si>
  <si>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</si>
  <si>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</si>
  <si>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</si>
  <si>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</si>
  <si>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</si>
  <si>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</si>
  <si>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</si>
  <si>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</si>
  <si>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</si>
  <si>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</si>
  <si>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</si>
  <si>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</si>
  <si>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</si>
  <si>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</si>
  <si>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</si>
  <si>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</si>
  <si>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</si>
  <si>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</si>
  <si>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</si>
  <si>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</si>
  <si>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</si>
  <si>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</si>
  <si>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</si>
  <si>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</si>
  <si>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</si>
  <si>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</si>
  <si>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</si>
  <si>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</si>
  <si>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</si>
  <si>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</si>
  <si>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</si>
  <si>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</si>
  <si>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</si>
  <si>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</si>
  <si>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</si>
  <si>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</si>
  <si>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</si>
  <si>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</si>
  <si>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</si>
  <si>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</si>
  <si>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</si>
  <si>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</si>
  <si>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</si>
  <si>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</si>
  <si>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</si>
  <si>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</si>
  <si>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</si>
  <si>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</si>
  <si>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</si>
  <si>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</si>
  <si>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</si>
  <si>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</si>
  <si>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</si>
  <si>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</si>
  <si>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</si>
  <si>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</si>
  <si>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</si>
  <si>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</si>
  <si>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</si>
  <si>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</si>
  <si>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</si>
  <si>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</si>
  <si>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</si>
  <si>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</si>
  <si>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</si>
  <si>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</si>
  <si>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</si>
  <si>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</si>
  <si>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</si>
  <si>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</si>
  <si>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</si>
  <si>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</si>
  <si>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</si>
  <si>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</si>
  <si>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</si>
  <si>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</si>
  <si>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</si>
  <si>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</si>
  <si>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</si>
  <si>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</si>
  <si>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</si>
  <si>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</si>
  <si>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</si>
  <si>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</si>
  <si>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</si>
  <si>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</si>
  <si>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</si>
  <si>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</si>
  <si>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</si>
  <si>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</si>
  <si>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</si>
  <si>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</si>
  <si>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</si>
  <si>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</si>
  <si>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</si>
  <si>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</si>
  <si>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</si>
  <si>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</si>
  <si>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</si>
  <si>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</si>
  <si>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</si>
  <si>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</si>
  <si>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</si>
  <si>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</si>
  <si>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</si>
  <si>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</si>
  <si>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</si>
  <si>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</si>
  <si>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</si>
  <si>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</si>
  <si>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</si>
  <si>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</si>
  <si>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</si>
  <si>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</si>
  <si>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</si>
  <si>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</si>
  <si>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</si>
  <si>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</si>
  <si>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</si>
  <si>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</si>
  <si>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</si>
  <si>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</si>
  <si>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</si>
  <si>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</si>
  <si>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</si>
  <si>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</si>
  <si>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</si>
  <si>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</si>
  <si>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</si>
  <si>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</si>
  <si>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</si>
  <si>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</si>
  <si>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</si>
  <si>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</si>
  <si>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</si>
  <si>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</si>
  <si>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</si>
  <si>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</si>
  <si>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</si>
  <si>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</si>
  <si>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</si>
  <si>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</si>
  <si>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</si>
  <si>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</si>
  <si>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</si>
  <si>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</si>
  <si>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</si>
  <si>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</si>
  <si>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</si>
  <si>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</si>
  <si>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</si>
  <si>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</si>
  <si>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</si>
  <si>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</si>
  <si>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</si>
  <si>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</si>
  <si>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</si>
  <si>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</si>
  <si>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</si>
  <si>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</si>
  <si>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</si>
  <si>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</si>
  <si>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</si>
  <si>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</si>
  <si>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</si>
  <si>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</si>
  <si>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</si>
  <si>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</si>
  <si>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</si>
  <si>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</si>
  <si>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</si>
  <si>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</si>
  <si>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</si>
  <si>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</si>
  <si>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</si>
  <si>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</si>
  <si>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</si>
  <si>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</si>
  <si>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</si>
  <si>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</si>
  <si>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</si>
  <si>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</si>
  <si>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</si>
  <si>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</si>
  <si>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</si>
  <si>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</si>
  <si>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</si>
  <si>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</si>
  <si>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</si>
  <si>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</si>
  <si>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</si>
  <si>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</si>
  <si>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</si>
  <si>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</si>
  <si>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</si>
  <si>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</si>
  <si>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</si>
  <si>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</si>
  <si>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</si>
  <si>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</si>
  <si>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</si>
  <si>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</si>
  <si>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</si>
  <si>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</si>
  <si>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</si>
  <si>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</si>
  <si>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</si>
  <si>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</si>
  <si>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</si>
  <si>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</si>
  <si>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</si>
  <si>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</si>
  <si>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</si>
  <si>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</si>
  <si>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</si>
  <si>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</si>
  <si>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</si>
  <si>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</si>
  <si>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</si>
  <si>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</si>
  <si>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</si>
  <si>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</si>
  <si>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</si>
  <si>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</si>
  <si>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</si>
  <si>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</si>
  <si>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</si>
  <si>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</si>
  <si>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</si>
  <si>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</si>
  <si>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</si>
  <si>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</si>
  <si>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</si>
  <si>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</si>
  <si>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</si>
  <si>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</si>
  <si>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</si>
  <si>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</si>
  <si>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</si>
  <si>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</si>
  <si>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</si>
  <si>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</si>
  <si>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</si>
  <si>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</si>
  <si>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</si>
  <si>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</si>
  <si>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</si>
  <si>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</si>
  <si>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</si>
  <si>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</si>
  <si>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</si>
  <si>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</si>
  <si>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</si>
  <si>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</si>
  <si>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</si>
  <si>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</si>
  <si>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</si>
  <si>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</si>
  <si>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</si>
  <si>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</si>
  <si>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</si>
  <si>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</si>
  <si>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</si>
  <si>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</si>
  <si>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</si>
  <si>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</si>
  <si>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</si>
  <si>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</si>
  <si>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</si>
  <si>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</si>
  <si>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</si>
  <si>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</si>
  <si>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</si>
  <si>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</si>
  <si>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</si>
  <si>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</si>
  <si>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</si>
  <si>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</si>
  <si>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</si>
  <si>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</si>
  <si>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</si>
  <si>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</si>
  <si>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</si>
  <si>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</si>
  <si>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</si>
  <si>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</si>
  <si>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</si>
  <si>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</si>
  <si>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</si>
  <si>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</si>
  <si>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</si>
  <si>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</si>
  <si>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</si>
  <si>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</si>
  <si>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</si>
  <si>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</si>
  <si>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</si>
  <si>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</si>
  <si>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</si>
  <si>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</si>
  <si>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</si>
  <si>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</si>
  <si>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</si>
  <si>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</si>
  <si>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</si>
  <si>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</si>
  <si>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</si>
  <si>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</si>
  <si>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</si>
  <si>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</si>
  <si>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</si>
  <si>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</si>
  <si>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</si>
  <si>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</si>
  <si>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</si>
  <si>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</si>
  <si>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</si>
  <si>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</si>
  <si>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</si>
  <si>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</si>
  <si>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</si>
  <si>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</si>
  <si>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</si>
  <si>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</si>
  <si>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</si>
  <si>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</si>
  <si>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</si>
  <si>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</si>
  <si>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</si>
  <si>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</si>
  <si>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</si>
  <si>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</si>
  <si>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</si>
  <si>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</si>
  <si>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</si>
  <si>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</si>
  <si>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</si>
  <si>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</si>
  <si>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</si>
  <si>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</si>
  <si>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</si>
  <si>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</si>
  <si>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</si>
  <si>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</si>
  <si>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</si>
  <si>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</si>
  <si>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</si>
  <si>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</si>
  <si>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</si>
  <si>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</si>
  <si>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</si>
  <si>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</si>
  <si>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</si>
  <si>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</si>
  <si>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</si>
  <si>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</si>
  <si>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</si>
  <si>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</si>
  <si>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</si>
  <si>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</si>
  <si>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</si>
  <si>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</si>
  <si>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</si>
  <si>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</si>
  <si>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</si>
  <si>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</si>
  <si>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</si>
  <si>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</si>
  <si>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</si>
  <si>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</si>
  <si>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</si>
  <si>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</si>
  <si>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</si>
  <si>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</si>
  <si>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</si>
  <si>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</si>
  <si>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</si>
  <si>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</si>
  <si>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</si>
  <si>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</si>
  <si>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</si>
  <si>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</si>
  <si>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</si>
  <si>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</si>
  <si>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</si>
  <si>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</si>
  <si>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</si>
  <si>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</si>
  <si>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</si>
  <si>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</si>
  <si>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</si>
  <si>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</si>
  <si>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</si>
  <si>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</si>
  <si>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</si>
  <si>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</si>
  <si>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</si>
  <si>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</si>
  <si>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</si>
  <si>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</si>
  <si>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</si>
  <si>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</si>
  <si>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</si>
  <si>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</si>
  <si>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</si>
  <si>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</si>
  <si>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</si>
  <si>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</si>
  <si>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</si>
  <si>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</si>
  <si>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</si>
  <si>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</si>
  <si>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</si>
  <si>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</si>
  <si>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</si>
  <si>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</si>
  <si>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</si>
  <si>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</si>
  <si>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</si>
  <si>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</si>
  <si>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</si>
  <si>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</si>
  <si>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</si>
  <si>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</si>
  <si>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</si>
  <si>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</si>
  <si>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</si>
  <si>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</si>
  <si>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</si>
  <si>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</si>
  <si>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</si>
  <si>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</si>
  <si>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</si>
  <si>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</si>
  <si>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</si>
  <si>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</si>
  <si>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</si>
  <si>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</si>
  <si>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</si>
  <si>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</si>
  <si>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</si>
  <si>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</si>
  <si>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</si>
  <si>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</si>
  <si>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</si>
  <si>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</si>
  <si>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</si>
  <si>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</si>
  <si>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</si>
  <si>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</si>
  <si>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</si>
  <si>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</si>
  <si>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</si>
  <si>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</si>
  <si>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</si>
  <si>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</si>
  <si>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</si>
  <si>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</si>
  <si>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</si>
  <si>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</si>
  <si>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</si>
  <si>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</si>
  <si>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</si>
  <si>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</si>
  <si>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</si>
  <si>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</si>
  <si>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</si>
  <si>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</si>
  <si>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</si>
  <si>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</si>
  <si>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</si>
  <si>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</si>
  <si>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</si>
  <si>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</si>
  <si>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</si>
  <si>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</si>
  <si>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</si>
  <si>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</si>
  <si>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</si>
  <si>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</si>
  <si>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</si>
  <si>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</si>
  <si>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</si>
  <si>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</si>
  <si>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</si>
  <si>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</si>
  <si>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</si>
  <si>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</si>
  <si>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</si>
  <si>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</si>
  <si>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</si>
  <si>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</si>
  <si>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</si>
  <si>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</si>
  <si>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</si>
  <si>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</si>
  <si>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</si>
  <si>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</si>
  <si>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</si>
  <si>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</si>
  <si>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</si>
  <si>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</si>
  <si>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</si>
  <si>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</si>
  <si>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</si>
  <si>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</si>
  <si>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</si>
  <si>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</si>
  <si>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</si>
  <si>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</si>
  <si>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</si>
  <si>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</si>
  <si>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</si>
  <si>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</si>
  <si>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</si>
  <si>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</si>
  <si>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</si>
  <si>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</si>
  <si>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</si>
  <si>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</si>
  <si>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</si>
  <si>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</si>
  <si>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</si>
  <si>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</si>
  <si>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</si>
  <si>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</si>
  <si>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</si>
  <si>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</si>
  <si>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</si>
  <si>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</si>
  <si>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</si>
  <si>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</si>
  <si>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</si>
  <si>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</si>
  <si>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</si>
  <si>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</si>
  <si>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</si>
  <si>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</si>
  <si>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</si>
  <si>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</si>
  <si>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</si>
  <si>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</si>
  <si>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</si>
  <si>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</si>
  <si>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</si>
  <si>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</si>
  <si>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</si>
  <si>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</si>
  <si>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</si>
  <si>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</si>
  <si>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</si>
  <si>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</si>
  <si>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</si>
  <si>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</si>
  <si>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</si>
  <si>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</si>
  <si>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</si>
  <si>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</si>
  <si>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</si>
  <si>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</si>
  <si>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</si>
  <si>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</si>
  <si>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</si>
  <si>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</si>
  <si>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</si>
  <si>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</si>
  <si>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</si>
  <si>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</si>
  <si>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</si>
  <si>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</si>
  <si>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</si>
  <si>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</si>
  <si>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</si>
  <si>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</si>
  <si>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</si>
  <si>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</si>
  <si>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</si>
  <si>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</si>
  <si>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</si>
  <si>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</si>
  <si>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</si>
  <si>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</si>
  <si>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</si>
  <si>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</si>
  <si>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</si>
  <si>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</si>
  <si>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</si>
  <si>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</si>
  <si>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</si>
  <si>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</si>
  <si>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</si>
  <si>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</si>
  <si>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</si>
  <si>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</si>
  <si>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</si>
  <si>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</si>
  <si>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</si>
  <si>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</si>
  <si>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</si>
  <si>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</si>
  <si>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</si>
  <si>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</si>
  <si>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</si>
  <si>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</si>
  <si>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</si>
  <si>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</si>
  <si>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</si>
  <si>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</si>
  <si>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</si>
  <si>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</si>
  <si>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</si>
  <si>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</si>
  <si>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</si>
  <si>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</si>
  <si>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</si>
  <si>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</si>
  <si>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</si>
  <si>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</si>
  <si>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</si>
  <si>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</si>
  <si>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</si>
  <si>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</si>
  <si>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</si>
  <si>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</si>
  <si>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</si>
  <si>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</si>
  <si>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</si>
  <si>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</si>
  <si>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</si>
  <si>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</si>
  <si>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</si>
  <si>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</si>
  <si>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</si>
  <si>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</si>
  <si>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</si>
  <si>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</si>
  <si>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</si>
  <si>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</si>
  <si>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</si>
  <si>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</si>
  <si>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</si>
  <si>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</si>
  <si>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</si>
  <si>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</si>
  <si>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</si>
  <si>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</si>
  <si>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</si>
  <si>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</si>
  <si>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</si>
  <si>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</si>
  <si>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</si>
  <si>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</si>
  <si>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</si>
  <si>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</si>
  <si>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</si>
  <si>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</si>
  <si>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</si>
  <si>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</si>
  <si>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</si>
  <si>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</si>
  <si>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</si>
  <si>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</si>
  <si>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</si>
  <si>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</si>
  <si>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</si>
  <si>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</si>
  <si>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</si>
  <si>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</si>
  <si>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</si>
  <si>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</si>
  <si>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</si>
  <si>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</si>
  <si>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</si>
  <si>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</si>
  <si>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</si>
  <si>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</si>
  <si>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</si>
  <si>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</si>
  <si>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</si>
  <si>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</si>
  <si>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</si>
  <si>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</si>
  <si>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</si>
  <si>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</si>
  <si>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</si>
  <si>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</si>
  <si>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</si>
  <si>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</si>
  <si>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</si>
  <si>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</si>
  <si>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</si>
  <si>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</si>
  <si>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</si>
  <si>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</si>
  <si>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</si>
  <si>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</si>
  <si>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</si>
  <si>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</si>
  <si>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</si>
  <si>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</si>
  <si>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</si>
  <si>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</si>
  <si>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</si>
  <si>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</si>
  <si>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</si>
  <si>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</si>
  <si>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</si>
  <si>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</si>
  <si>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</si>
  <si>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</si>
  <si>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</si>
  <si>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</si>
  <si>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</si>
  <si>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</si>
  <si>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</si>
  <si>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</si>
  <si>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</si>
  <si>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</si>
  <si>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</si>
  <si>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</si>
  <si>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</si>
  <si>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</si>
  <si>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</si>
  <si>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</si>
  <si>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</si>
  <si>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</si>
  <si>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</si>
  <si>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</si>
  <si>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</si>
  <si>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</si>
  <si>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</si>
  <si>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</si>
  <si>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</si>
  <si>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</si>
  <si>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</si>
  <si>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</si>
  <si>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</si>
  <si>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</si>
  <si>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</si>
  <si>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</si>
  <si>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</si>
  <si>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</si>
  <si>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</si>
  <si>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</si>
  <si>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</si>
  <si>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</si>
  <si>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</si>
  <si>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</si>
  <si>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</si>
  <si>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</si>
  <si>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</si>
  <si>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</si>
  <si>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</si>
  <si>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</si>
  <si>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</si>
  <si>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</si>
  <si>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</si>
  <si>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</si>
  <si>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</si>
  <si>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</si>
  <si>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</si>
  <si>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</si>
  <si>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</si>
  <si>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</si>
  <si>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</si>
  <si>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</si>
  <si>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</si>
  <si>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</si>
  <si>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</si>
  <si>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</si>
  <si>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</si>
  <si>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</si>
  <si>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</si>
  <si>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</si>
  <si>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</si>
  <si>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</si>
  <si>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</si>
  <si>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</si>
  <si>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</si>
  <si>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</si>
  <si>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</si>
  <si>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</si>
  <si>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</si>
  <si>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</si>
  <si>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</si>
  <si>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</si>
  <si>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</si>
  <si>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</si>
  <si>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</si>
  <si>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</si>
  <si>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</si>
  <si>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</si>
  <si>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</si>
  <si>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</si>
  <si>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</si>
  <si>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</si>
  <si>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</si>
  <si>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</si>
  <si>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</si>
  <si>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</si>
  <si>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</si>
  <si>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</si>
  <si>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</si>
  <si>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</si>
  <si>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</si>
  <si>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</si>
  <si>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</si>
  <si>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</si>
  <si>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</si>
  <si>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</si>
  <si>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</si>
  <si>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</si>
  <si>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</si>
  <si>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</si>
  <si>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</si>
  <si>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</si>
  <si>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</si>
  <si>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</si>
  <si>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</si>
  <si>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</si>
  <si>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</si>
  <si>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</si>
  <si>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</si>
  <si>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</si>
  <si>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</si>
  <si>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</si>
  <si>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</si>
  <si>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</si>
  <si>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</si>
  <si>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</si>
  <si>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</si>
  <si>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</si>
  <si>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</si>
  <si>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</si>
  <si>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</si>
  <si>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</si>
  <si>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</si>
  <si>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</si>
  <si>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</si>
  <si>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</si>
  <si>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</si>
  <si>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</si>
  <si>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</si>
  <si>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</si>
  <si>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</si>
  <si>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</si>
  <si>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</si>
  <si>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</si>
  <si>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</si>
  <si>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</si>
  <si>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</si>
  <si>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</si>
  <si>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</si>
  <si>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</si>
  <si>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</si>
  <si>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</si>
  <si>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</si>
  <si>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</si>
  <si>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</si>
  <si>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</si>
  <si>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</si>
  <si>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</si>
  <si>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</si>
  <si>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</si>
  <si>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</si>
  <si>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</si>
  <si>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</si>
  <si>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</si>
  <si>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</si>
  <si>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</si>
  <si>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</si>
  <si>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</si>
  <si>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</si>
  <si>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</si>
  <si>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</si>
  <si>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</si>
  <si>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</si>
  <si>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</si>
  <si>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</si>
  <si>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</si>
  <si>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</si>
  <si>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</si>
  <si>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</si>
  <si>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</si>
  <si>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</si>
  <si>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</si>
  <si>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</si>
  <si>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</si>
  <si>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</si>
  <si>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</si>
  <si>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</si>
  <si>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</si>
  <si>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</si>
  <si>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</si>
  <si>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</si>
  <si>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</si>
  <si>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</si>
  <si>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</si>
  <si>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</si>
  <si>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</si>
  <si>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</si>
  <si>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</si>
  <si>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</si>
  <si>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</si>
  <si>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</si>
  <si>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</si>
  <si>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</si>
  <si>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</si>
  <si>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</si>
  <si>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</si>
  <si>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</si>
  <si>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</si>
  <si>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</si>
  <si>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</si>
  <si>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</si>
  <si>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</si>
  <si>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</si>
  <si>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</si>
  <si>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</si>
  <si>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</si>
  <si>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</si>
  <si>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</si>
  <si>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</si>
  <si>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</si>
  <si>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</si>
  <si>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</si>
  <si>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</si>
  <si>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</si>
  <si>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</si>
  <si>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</si>
  <si>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</si>
  <si>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</si>
  <si>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</si>
  <si>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</si>
  <si>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</si>
  <si>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</si>
  <si>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</si>
  <si>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</si>
  <si>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</si>
  <si>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</si>
  <si>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</si>
  <si>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</si>
  <si>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</si>
  <si>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</si>
  <si>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</si>
  <si>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</si>
  <si>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</si>
  <si>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</si>
  <si>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</si>
  <si>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</si>
  <si>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</si>
  <si>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</si>
  <si>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</si>
  <si>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</si>
  <si>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</si>
  <si>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</si>
  <si>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</si>
  <si>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</si>
  <si>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</si>
  <si>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</si>
  <si>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</si>
  <si>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</si>
  <si>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</si>
  <si>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</si>
  <si>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</si>
  <si>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</si>
  <si>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</si>
  <si>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</si>
  <si>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</si>
  <si>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</si>
  <si>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</si>
  <si>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</si>
  <si>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</si>
  <si>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</si>
  <si>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</si>
  <si>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</si>
  <si>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</si>
  <si>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</si>
  <si>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</si>
  <si>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</si>
  <si>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</si>
  <si>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</si>
  <si>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</si>
  <si>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</si>
  <si>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</si>
  <si>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</si>
  <si>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</si>
  <si>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</si>
  <si>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</si>
  <si>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</si>
  <si>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</si>
  <si>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</si>
  <si>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</si>
  <si>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</si>
  <si>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</si>
  <si>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</si>
  <si>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</si>
  <si>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</si>
  <si>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</si>
  <si>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</si>
  <si>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</si>
  <si>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</si>
  <si>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</si>
  <si>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</si>
  <si>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</si>
  <si>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</si>
  <si>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</si>
  <si>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</si>
  <si>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</si>
  <si>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</si>
  <si>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</si>
  <si>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</si>
  <si>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</si>
  <si>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</si>
  <si>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</si>
  <si>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</si>
  <si>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</si>
  <si>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</si>
  <si>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</si>
  <si>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</si>
  <si>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</si>
  <si>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</si>
  <si>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</si>
  <si>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</si>
  <si>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</si>
  <si>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</si>
  <si>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</si>
  <si>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</si>
  <si>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</si>
  <si>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</si>
  <si>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</si>
  <si>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</si>
  <si>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</si>
  <si>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</si>
  <si>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</si>
  <si>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</si>
  <si>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</si>
  <si>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</si>
  <si>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</si>
  <si>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</si>
  <si>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</si>
  <si>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</si>
  <si>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</si>
  <si>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</si>
  <si>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</si>
  <si>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</si>
  <si>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</si>
  <si>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</si>
  <si>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</si>
  <si>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</si>
  <si>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</si>
  <si>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</si>
  <si>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</si>
  <si>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</si>
  <si>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</si>
  <si>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</si>
  <si>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</si>
  <si>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</si>
  <si>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</si>
  <si>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</si>
  <si>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</si>
  <si>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</si>
  <si>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</si>
  <si>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</si>
  <si>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</si>
  <si>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</si>
  <si>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</si>
  <si>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</si>
  <si>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</si>
  <si>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</si>
  <si>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</si>
  <si>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</si>
  <si>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</si>
  <si>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</si>
  <si>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</si>
  <si>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</si>
  <si>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</si>
  <si>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</si>
  <si>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</si>
  <si>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</si>
  <si>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</si>
  <si>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</si>
  <si>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</si>
  <si>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</si>
  <si>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</si>
  <si>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</si>
  <si>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</si>
  <si>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</si>
  <si>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</si>
  <si>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</si>
  <si>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</si>
  <si>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</si>
  <si>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</si>
  <si>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</si>
  <si>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</si>
  <si>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</si>
  <si>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</si>
  <si>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</si>
  <si>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</si>
  <si>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</si>
  <si>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</si>
  <si>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</si>
  <si>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</si>
  <si>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</si>
  <si>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</si>
  <si>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</si>
  <si>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</si>
  <si>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</si>
  <si>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</si>
  <si>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</si>
  <si>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</si>
  <si>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</si>
  <si>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</si>
  <si>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</si>
  <si>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</si>
  <si>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</si>
  <si>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</si>
  <si>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</si>
  <si>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</si>
  <si>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</si>
  <si>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</si>
  <si>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</si>
  <si>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</si>
  <si>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</si>
  <si>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</si>
  <si>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</si>
  <si>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</si>
  <si>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</si>
  <si>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</si>
  <si>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</si>
  <si>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</si>
  <si>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</si>
  <si>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</si>
  <si>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</si>
  <si>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</si>
  <si>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</si>
  <si>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</si>
  <si>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</si>
  <si>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</si>
  <si>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</si>
  <si>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</si>
  <si>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</si>
  <si>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</si>
  <si>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</si>
  <si>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</si>
  <si>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</si>
  <si>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</si>
  <si>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</si>
  <si>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</si>
  <si>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</si>
  <si>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</si>
  <si>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</si>
  <si>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</si>
  <si>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</si>
  <si>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</si>
  <si>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</si>
  <si>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</si>
  <si>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</si>
  <si>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</si>
  <si>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</si>
  <si>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</si>
  <si>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</si>
  <si>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</si>
  <si>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</si>
  <si>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</si>
  <si>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</si>
  <si>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</si>
  <si>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</si>
  <si>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</si>
  <si>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</si>
  <si>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</si>
  <si>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</si>
  <si>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</si>
  <si>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</si>
  <si>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</si>
  <si>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</si>
  <si>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</si>
  <si>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</si>
  <si>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</si>
  <si>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</si>
  <si>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</si>
  <si>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</si>
  <si>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</si>
  <si>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</si>
  <si>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</si>
  <si>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</si>
  <si>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</si>
  <si>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</si>
  <si>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</si>
  <si>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</si>
  <si>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</si>
  <si>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</si>
  <si>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</si>
  <si>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</si>
  <si>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</si>
  <si>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</si>
  <si>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</si>
  <si>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</si>
  <si>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</si>
  <si>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</si>
  <si>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</si>
  <si>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</si>
  <si>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</si>
  <si>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</si>
  <si>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</si>
  <si>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</si>
  <si>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</si>
  <si>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</si>
  <si>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</si>
  <si>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</si>
  <si>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</si>
  <si>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</si>
  <si>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</si>
  <si>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</si>
  <si>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</si>
  <si>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</si>
  <si>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</si>
  <si>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</si>
  <si>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</si>
  <si>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</si>
  <si>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</si>
  <si>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</si>
  <si>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</si>
  <si>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</si>
  <si>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</si>
  <si>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</si>
  <si>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</si>
  <si>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</si>
  <si>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</si>
  <si>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</si>
  <si>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</si>
  <si>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</si>
  <si>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</si>
  <si>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</si>
  <si>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</si>
  <si>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</si>
  <si>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</si>
  <si>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</si>
  <si>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</si>
  <si>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</si>
  <si>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</si>
  <si>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</si>
  <si>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</si>
  <si>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</si>
  <si>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</si>
  <si>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</si>
  <si>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</si>
  <si>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</si>
  <si>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</si>
  <si>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</si>
  <si>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</si>
  <si>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</si>
  <si>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</si>
  <si>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</si>
  <si>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</si>
  <si>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</si>
  <si>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</si>
  <si>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</si>
  <si>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</si>
  <si>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</si>
  <si>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</si>
  <si>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</si>
  <si>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</si>
  <si>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</si>
  <si>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</si>
  <si>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</si>
  <si>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</si>
  <si>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</si>
  <si>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</si>
  <si>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</si>
  <si>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</si>
  <si>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</si>
  <si>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</si>
  <si>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</si>
  <si>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</si>
  <si>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</si>
  <si>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</si>
  <si>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</si>
  <si>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</si>
  <si>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</si>
  <si>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</si>
  <si>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</si>
  <si>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</si>
  <si>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</si>
  <si>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</si>
  <si>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</si>
  <si>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</si>
  <si>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</si>
  <si>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</si>
  <si>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</si>
  <si>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</si>
  <si>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</si>
  <si>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</si>
  <si>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</si>
  <si>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</si>
  <si>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</si>
  <si>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</si>
  <si>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</si>
  <si>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</si>
  <si>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</si>
  <si>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</si>
  <si>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</si>
  <si>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</si>
  <si>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</si>
  <si>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</si>
  <si>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</si>
  <si>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</si>
  <si>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</si>
  <si>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</si>
  <si>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</si>
  <si>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</si>
  <si>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</si>
  <si>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</si>
  <si>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</si>
  <si>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</si>
  <si>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</si>
  <si>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</si>
  <si>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</si>
  <si>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</si>
  <si>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</si>
  <si>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</si>
  <si>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</si>
  <si>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</si>
  <si>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</si>
  <si>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</si>
  <si>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</si>
  <si>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</si>
  <si>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</si>
  <si>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</si>
  <si>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</si>
  <si>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</si>
  <si>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</si>
  <si>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</si>
  <si>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</si>
  <si>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</si>
  <si>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</si>
  <si>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</si>
  <si>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</si>
  <si>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</si>
  <si>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</si>
  <si>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</si>
  <si>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</si>
  <si>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</si>
  <si>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</si>
  <si>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</si>
  <si>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</si>
  <si>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</si>
  <si>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</si>
  <si>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</si>
  <si>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</si>
  <si>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</si>
  <si>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</si>
  <si>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</si>
  <si>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</si>
  <si>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</si>
  <si>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</si>
  <si>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</si>
  <si>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</si>
  <si>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</si>
  <si>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</si>
  <si>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</si>
  <si>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</si>
  <si>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</si>
  <si>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</si>
  <si>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</si>
  <si>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</si>
  <si>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</si>
  <si>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</si>
  <si>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</si>
  <si>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</si>
  <si>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</si>
  <si>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</si>
  <si>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</si>
  <si>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</si>
  <si>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</si>
  <si>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</si>
  <si>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</si>
  <si>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</si>
  <si>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</si>
  <si>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</si>
  <si>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</si>
  <si>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</si>
  <si>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</si>
  <si>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</si>
  <si>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</si>
  <si>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</si>
  <si>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</si>
  <si>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</si>
  <si>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</si>
  <si>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</si>
  <si>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</si>
  <si>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</si>
  <si>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</si>
  <si>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</si>
  <si>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</si>
  <si>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</si>
  <si>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</si>
  <si>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</si>
  <si>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</si>
  <si>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</si>
  <si>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</si>
  <si>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</si>
  <si>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</si>
  <si>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</si>
  <si>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</si>
  <si>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</si>
  <si>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</si>
  <si>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</si>
  <si>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</si>
  <si>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</si>
  <si>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</si>
  <si>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</si>
  <si>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</si>
  <si>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</si>
  <si>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</si>
  <si>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</si>
  <si>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</si>
  <si>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</si>
  <si>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</si>
  <si>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</si>
  <si>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</si>
  <si>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</si>
  <si>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</si>
  <si>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</si>
  <si>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</si>
  <si>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</si>
  <si>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</si>
  <si>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</si>
  <si>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</si>
  <si>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</si>
  <si>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</si>
  <si>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</si>
  <si>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</si>
  <si>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</si>
  <si>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</si>
  <si>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</si>
  <si>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</si>
  <si>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</si>
  <si>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</si>
  <si>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</si>
  <si>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</si>
  <si>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</si>
  <si>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</si>
  <si>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</si>
  <si>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</si>
  <si>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</si>
  <si>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</si>
  <si>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</si>
  <si>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</si>
  <si>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</si>
  <si>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</si>
  <si>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</si>
  <si>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</si>
  <si>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</si>
  <si>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</si>
  <si>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</si>
  <si>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</si>
  <si>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</si>
  <si>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</si>
  <si>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</si>
  <si>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</si>
  <si>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</si>
  <si>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</si>
  <si>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</si>
  <si>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</si>
  <si>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</si>
  <si>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</si>
  <si>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</si>
  <si>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</si>
  <si>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</si>
  <si>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</si>
  <si>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</si>
  <si>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</si>
  <si>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</si>
  <si>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</si>
  <si>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</si>
  <si>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</si>
  <si>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</si>
  <si>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</si>
  <si>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</si>
  <si>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</si>
  <si>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</si>
  <si>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</si>
  <si>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</si>
  <si>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</si>
  <si>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</si>
  <si>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</si>
  <si>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</si>
  <si>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</si>
  <si>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</si>
  <si>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</si>
  <si>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</si>
  <si>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</si>
  <si>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</si>
  <si>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</si>
  <si>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</si>
  <si>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</si>
  <si>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</si>
  <si>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</si>
  <si>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</si>
  <si>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</si>
  <si>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</si>
  <si>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</si>
  <si>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</si>
  <si>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</si>
  <si>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</si>
  <si>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</si>
  <si>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</si>
  <si>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</si>
  <si>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</si>
  <si>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</si>
  <si>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</si>
  <si>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</si>
  <si>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</si>
  <si>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</si>
  <si>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</si>
  <si>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</si>
  <si>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</si>
  <si>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</si>
  <si>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</si>
  <si>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</si>
  <si>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</si>
  <si>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</si>
  <si>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</si>
  <si>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</si>
  <si>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</si>
  <si>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</si>
  <si>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</si>
  <si>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</si>
  <si>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</si>
  <si>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</si>
  <si>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</si>
  <si>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</si>
  <si>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</si>
  <si>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</si>
  <si>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</si>
  <si>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</si>
  <si>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</si>
  <si>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</si>
  <si>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</si>
  <si>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</si>
  <si>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</si>
  <si>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</si>
  <si>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</si>
  <si>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</si>
  <si>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</si>
  <si>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</si>
  <si>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</si>
  <si>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</si>
  <si>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</si>
  <si>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</si>
  <si>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</si>
  <si>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</si>
  <si>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</si>
  <si>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</si>
  <si>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</si>
  <si>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</si>
  <si>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</si>
  <si>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</si>
  <si>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</si>
  <si>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</si>
  <si>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</si>
  <si>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</si>
  <si>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</si>
  <si>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</si>
  <si>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</si>
  <si>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</si>
  <si>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</si>
  <si>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</si>
  <si>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</si>
  <si>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</si>
  <si>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</si>
  <si>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</si>
  <si>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</si>
  <si>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</si>
  <si>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</si>
  <si>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</si>
  <si>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</si>
  <si>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</si>
  <si>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</si>
  <si>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</si>
  <si>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</si>
  <si>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</si>
  <si>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</si>
  <si>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</si>
  <si>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</si>
  <si>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</si>
  <si>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</si>
  <si>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</si>
  <si>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</si>
  <si>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</si>
  <si>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</si>
  <si>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</si>
  <si>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</si>
  <si>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</si>
  <si>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</si>
  <si>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</si>
  <si>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</si>
  <si>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</si>
  <si>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</si>
  <si>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</si>
  <si>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</si>
  <si>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</si>
  <si>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</si>
  <si>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</si>
  <si>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</si>
  <si>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</si>
  <si>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</si>
  <si>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</si>
  <si>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</si>
  <si>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</si>
  <si>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</si>
  <si>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</si>
  <si>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</si>
  <si>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</si>
  <si>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</si>
  <si>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</si>
  <si>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</si>
  <si>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</si>
  <si>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</si>
  <si>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</si>
  <si>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</si>
  <si>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</si>
  <si>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</si>
  <si>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</si>
  <si>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</si>
  <si>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</si>
  <si>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</si>
  <si>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</si>
  <si>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</si>
  <si>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</si>
  <si>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</si>
  <si>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</si>
  <si>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</si>
  <si>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</si>
  <si>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</si>
  <si>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</si>
  <si>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</si>
  <si>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</si>
  <si>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</si>
  <si>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</si>
  <si>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</si>
  <si>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</si>
  <si>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</si>
  <si>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</si>
  <si>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</si>
  <si>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</si>
  <si>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</si>
  <si>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</si>
  <si>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</si>
  <si>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</si>
  <si>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</si>
  <si>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</si>
  <si>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</si>
  <si>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</si>
  <si>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</si>
  <si>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</si>
  <si>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</si>
  <si>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</si>
  <si>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</si>
  <si>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</si>
  <si>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</si>
  <si>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</si>
  <si>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</si>
  <si>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</si>
  <si>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</si>
  <si>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</si>
  <si>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</si>
  <si>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</si>
  <si>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</si>
  <si>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</si>
  <si>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</si>
  <si>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</si>
  <si>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</si>
  <si>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</si>
  <si>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</si>
  <si>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</si>
  <si>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</si>
  <si>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</si>
  <si>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</si>
  <si>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</si>
  <si>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</si>
  <si>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</si>
  <si>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</si>
  <si>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</si>
  <si>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</si>
  <si>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</si>
  <si>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</si>
  <si>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</si>
  <si>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</si>
  <si>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</si>
  <si>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</si>
  <si>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</si>
  <si>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</si>
  <si>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</si>
  <si>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</si>
  <si>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</si>
  <si>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</si>
  <si>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</si>
  <si>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</si>
  <si>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</si>
  <si>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</si>
  <si>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</si>
  <si>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</si>
  <si>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</si>
  <si>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</si>
  <si>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</si>
  <si>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</si>
  <si>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</si>
  <si>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</si>
  <si>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</si>
  <si>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</si>
  <si>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</si>
  <si>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</si>
  <si>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</si>
  <si>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</si>
  <si>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</si>
  <si>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</si>
  <si>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</si>
  <si>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</si>
  <si>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</si>
  <si>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</si>
  <si>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</si>
  <si>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</si>
  <si>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</si>
  <si>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</si>
  <si>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</si>
  <si>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</si>
  <si>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</si>
  <si>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</si>
  <si>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</si>
  <si>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</si>
  <si>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</si>
  <si>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</si>
  <si>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</si>
  <si>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</si>
  <si>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</si>
  <si>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</si>
  <si>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</si>
  <si>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</si>
  <si>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</si>
  <si>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</si>
  <si>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</si>
  <si>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</si>
  <si>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</si>
  <si>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</si>
  <si>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</si>
  <si>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</si>
  <si>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</si>
  <si>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</si>
  <si>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</si>
  <si>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</si>
  <si>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</si>
  <si>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</si>
  <si>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</si>
  <si>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</si>
  <si>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</si>
  <si>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</si>
  <si>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</si>
  <si>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</si>
  <si>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</si>
  <si>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</si>
  <si>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</si>
  <si>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</si>
  <si>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</si>
  <si>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</si>
  <si>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</si>
  <si>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</si>
  <si>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</si>
  <si>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</si>
  <si>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</si>
  <si>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</si>
  <si>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</si>
  <si>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</si>
  <si>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</si>
  <si>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</si>
  <si>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</si>
  <si>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</si>
  <si>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</si>
  <si>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</si>
  <si>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</si>
  <si>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</si>
  <si>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</si>
  <si>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</si>
  <si>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</si>
  <si>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</si>
  <si>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</si>
  <si>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</si>
  <si>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</si>
  <si>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</si>
  <si>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</si>
  <si>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</si>
  <si>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</si>
  <si>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</si>
  <si>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</si>
  <si>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</si>
  <si>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</si>
  <si>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</si>
  <si>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</si>
  <si>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</si>
  <si>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</si>
  <si>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</si>
  <si>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</si>
  <si>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</si>
  <si>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</si>
  <si>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</si>
  <si>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</si>
  <si>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</si>
  <si>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</si>
  <si>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</si>
  <si>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</si>
  <si>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</si>
  <si>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</si>
  <si>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</si>
  <si>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</si>
  <si>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</si>
  <si>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</si>
  <si>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</si>
  <si>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</si>
  <si>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</si>
  <si>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</si>
  <si>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</si>
  <si>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</si>
  <si>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</si>
  <si>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</si>
  <si>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</si>
  <si>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</si>
  <si>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</si>
  <si>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</si>
  <si>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</si>
  <si>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</si>
  <si>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</si>
  <si>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</si>
  <si>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</si>
  <si>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</si>
  <si>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</si>
  <si>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</si>
  <si>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</si>
  <si>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</si>
  <si>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</si>
  <si>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</si>
  <si>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</si>
  <si>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</si>
  <si>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</si>
  <si>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</si>
  <si>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</si>
  <si>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</si>
  <si>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</si>
  <si>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</si>
  <si>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</si>
  <si>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</si>
  <si>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</si>
  <si>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</si>
  <si>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</si>
  <si>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</si>
  <si>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</si>
  <si>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</si>
  <si>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</si>
  <si>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</si>
  <si>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</si>
  <si>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</si>
  <si>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</si>
  <si>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</si>
  <si>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</si>
  <si>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</si>
  <si>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</si>
  <si>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</si>
  <si>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</si>
  <si>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</si>
  <si>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</si>
  <si>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</si>
  <si>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</si>
  <si>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</si>
  <si>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</si>
  <si>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</si>
  <si>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</si>
  <si>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</si>
  <si>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</si>
  <si>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</si>
  <si>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</si>
  <si>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</si>
  <si>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</si>
  <si>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</si>
  <si>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</si>
  <si>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</si>
  <si>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</si>
  <si>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</si>
  <si>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</si>
  <si>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</si>
  <si>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</si>
  <si>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</si>
  <si>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</si>
  <si>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</si>
  <si>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</si>
  <si>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</si>
  <si>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</si>
  <si>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</si>
  <si>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</si>
  <si>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</si>
  <si>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</si>
  <si>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</si>
  <si>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</si>
  <si>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</si>
  <si>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</si>
  <si>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</si>
  <si>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</si>
  <si>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</si>
  <si>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</si>
  <si>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</si>
  <si>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</si>
  <si>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</si>
  <si>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</si>
  <si>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</si>
  <si>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</si>
  <si>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</si>
  <si>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</si>
  <si>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</si>
  <si>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</si>
  <si>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</si>
  <si>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</si>
  <si>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</si>
  <si>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</si>
  <si>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</si>
  <si>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</si>
  <si>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</si>
  <si>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</si>
  <si>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</si>
  <si>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</si>
  <si>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</si>
  <si>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</si>
  <si>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</si>
  <si>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</si>
  <si>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</si>
  <si>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</si>
  <si>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</si>
  <si>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</si>
  <si>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</si>
  <si>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</si>
  <si>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</si>
  <si>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</si>
  <si>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</si>
  <si>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</si>
  <si>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</si>
  <si>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</si>
  <si>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</si>
  <si>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</si>
  <si>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</si>
  <si>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</si>
  <si>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</si>
  <si>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</si>
  <si>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</si>
  <si>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</si>
  <si>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</si>
  <si>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</si>
  <si>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</si>
  <si>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</si>
  <si>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</si>
  <si>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</si>
  <si>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</si>
  <si>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</si>
  <si>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</si>
  <si>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</si>
  <si>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</si>
  <si>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</si>
  <si>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</si>
  <si>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</si>
  <si>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</si>
  <si>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</si>
  <si>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</si>
  <si>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</si>
  <si>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</si>
  <si>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</si>
  <si>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</si>
  <si>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</si>
  <si>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</si>
  <si>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</si>
  <si>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</si>
  <si>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</si>
  <si>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</si>
  <si>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</si>
  <si>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</si>
  <si>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</si>
  <si>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</si>
  <si>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</si>
  <si>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</si>
  <si>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</si>
  <si>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</si>
  <si>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</si>
  <si>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</si>
  <si>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</si>
  <si>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</si>
  <si>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</si>
  <si>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</si>
  <si>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</si>
  <si>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</si>
  <si>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</si>
  <si>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</si>
  <si>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</si>
  <si>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</si>
  <si>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</si>
  <si>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</si>
  <si>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</si>
  <si>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</si>
  <si>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</si>
  <si>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</si>
  <si>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</si>
  <si>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</si>
  <si>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</si>
  <si>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</si>
  <si>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</si>
  <si>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</si>
  <si>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</si>
  <si>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</si>
  <si>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</si>
  <si>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</si>
  <si>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</si>
  <si>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</si>
  <si>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</si>
  <si>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</si>
  <si>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</si>
  <si>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</si>
  <si>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</si>
  <si>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</si>
  <si>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</si>
  <si>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</si>
  <si>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</si>
  <si>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</si>
  <si>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</si>
  <si>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</si>
  <si>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</si>
  <si>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</si>
  <si>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</si>
  <si>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</si>
  <si>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</si>
  <si>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</si>
  <si>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</si>
  <si>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</si>
  <si>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</si>
  <si>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</si>
  <si>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</si>
  <si>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</si>
  <si>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</si>
  <si>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</si>
  <si>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</si>
  <si>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</si>
  <si>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</si>
  <si>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</si>
  <si>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</si>
  <si>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</si>
  <si>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</si>
  <si>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</si>
  <si>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</si>
  <si>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</si>
  <si>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</si>
  <si>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</si>
  <si>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</si>
  <si>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</si>
  <si>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</si>
  <si>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</si>
  <si>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</si>
  <si>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</si>
  <si>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</si>
  <si>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</si>
  <si>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</si>
  <si>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</si>
  <si>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</si>
  <si>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</si>
  <si>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</si>
  <si>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</si>
  <si>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</si>
  <si>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</si>
  <si>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</si>
  <si>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</si>
  <si>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</si>
  <si>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</si>
  <si>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</si>
  <si>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</si>
  <si>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</si>
  <si>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</si>
  <si>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</si>
  <si>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</si>
  <si>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</si>
  <si>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</si>
  <si>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</si>
  <si>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</si>
  <si>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</si>
  <si>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</si>
  <si>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</si>
  <si>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</si>
  <si>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</si>
  <si>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</si>
  <si>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</si>
  <si>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</si>
  <si>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</si>
  <si>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</si>
  <si>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</si>
  <si>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</si>
  <si>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</si>
  <si>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</si>
  <si>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</si>
  <si>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</si>
  <si>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</si>
  <si>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</si>
  <si>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</si>
  <si>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</si>
  <si>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</si>
  <si>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</si>
  <si>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</si>
  <si>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</si>
  <si>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</si>
  <si>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</si>
  <si>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</si>
  <si>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</si>
  <si>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</si>
  <si>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</si>
  <si>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</si>
  <si>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</si>
  <si>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</si>
  <si>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</si>
  <si>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</si>
  <si>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</si>
  <si>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</si>
  <si>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</si>
  <si>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</si>
  <si>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</si>
  <si>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</si>
  <si>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</si>
  <si>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</si>
  <si>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</si>
  <si>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</si>
  <si>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</si>
  <si>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</si>
  <si>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</si>
  <si>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</si>
  <si>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</si>
  <si>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</si>
  <si>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</si>
  <si>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</si>
  <si>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</si>
  <si>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</si>
  <si>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</si>
  <si>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</si>
  <si>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</si>
  <si>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</si>
  <si>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</si>
  <si>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</si>
  <si>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</si>
  <si>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</si>
  <si>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</si>
  <si>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</si>
  <si>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</si>
  <si>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</si>
  <si>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</si>
  <si>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</si>
  <si>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</si>
  <si>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</si>
  <si>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</si>
  <si>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</si>
  <si>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</si>
  <si>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</si>
  <si>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</si>
  <si>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</si>
  <si>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</si>
  <si>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</si>
  <si>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</si>
  <si>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</si>
  <si>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</si>
  <si>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</si>
  <si>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</si>
  <si>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</si>
  <si>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</si>
  <si>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</si>
  <si>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</si>
  <si>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</si>
  <si>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</si>
  <si>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</si>
  <si>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</si>
  <si>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</si>
  <si>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</si>
  <si>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</si>
  <si>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</si>
  <si>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</si>
  <si>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</si>
  <si>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</si>
  <si>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</si>
  <si>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</si>
  <si>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</si>
  <si>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</si>
  <si>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</si>
  <si>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</si>
  <si>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</si>
  <si>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</si>
  <si>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</si>
  <si>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</si>
  <si>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</si>
  <si>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</si>
  <si>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</si>
  <si>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</si>
  <si>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</si>
  <si>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</si>
  <si>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</si>
  <si>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</si>
  <si>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</si>
  <si>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</si>
  <si>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</si>
  <si>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</si>
  <si>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</si>
  <si>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</si>
  <si>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</si>
  <si>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</si>
  <si>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</si>
  <si>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</si>
  <si>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</si>
  <si>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</si>
  <si>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</si>
  <si>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</si>
  <si>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</si>
  <si>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</si>
  <si>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</si>
  <si>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</si>
  <si>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</si>
  <si>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</si>
  <si>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</si>
  <si>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</si>
  <si>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</si>
  <si>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</si>
  <si>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</si>
  <si>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</si>
  <si>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</si>
  <si>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</si>
  <si>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</si>
  <si>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</si>
  <si>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</si>
  <si>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</si>
  <si>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</si>
  <si>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</si>
  <si>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</si>
  <si>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</si>
  <si>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</si>
  <si>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</si>
  <si>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</si>
  <si>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</si>
  <si>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</si>
  <si>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</si>
  <si>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</si>
  <si>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</si>
  <si>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</si>
  <si>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</si>
  <si>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</si>
  <si>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</si>
  <si>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</si>
  <si>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</si>
  <si>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</si>
  <si>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</si>
  <si>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</si>
  <si>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</si>
  <si>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</si>
  <si>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</si>
  <si>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</si>
  <si>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</si>
  <si>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</si>
  <si>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</si>
  <si>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</si>
  <si>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</si>
  <si>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</si>
  <si>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</si>
  <si>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</si>
  <si>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</si>
  <si>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</si>
  <si>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</si>
  <si>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</si>
  <si>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</si>
  <si>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</si>
  <si>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</si>
  <si>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</si>
  <si>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</si>
  <si>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</si>
  <si>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</si>
  <si>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</si>
  <si>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</si>
  <si>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</si>
  <si>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</si>
  <si>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</si>
  <si>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</si>
  <si>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</si>
  <si>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</si>
  <si>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</si>
  <si>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</si>
  <si>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</si>
  <si>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</si>
  <si>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</si>
  <si>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</si>
  <si>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</si>
  <si>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</si>
  <si>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</si>
  <si>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</si>
  <si>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</si>
  <si>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</si>
  <si>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</si>
  <si>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</si>
  <si>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</si>
  <si>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</si>
  <si>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</si>
  <si>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</si>
  <si>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</si>
  <si>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</si>
  <si>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</si>
  <si>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</si>
  <si>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</si>
  <si>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</si>
  <si>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</si>
  <si>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</si>
  <si>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</si>
  <si>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</si>
  <si>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</si>
  <si>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</si>
  <si>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</si>
  <si>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</si>
  <si>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</si>
  <si>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</si>
  <si>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</si>
  <si>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</si>
  <si>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</si>
  <si>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</si>
  <si>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</si>
  <si>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</si>
  <si>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</si>
  <si>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</si>
  <si>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</si>
  <si>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</si>
  <si>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</si>
  <si>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</si>
  <si>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</si>
  <si>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</si>
  <si>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</si>
  <si>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</si>
  <si>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</si>
  <si>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</si>
  <si>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</si>
  <si>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</si>
  <si>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</si>
  <si>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</si>
  <si>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</si>
  <si>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</si>
  <si>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</si>
  <si>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</si>
  <si>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</si>
  <si>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</si>
  <si>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</si>
  <si>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</si>
  <si>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</si>
  <si>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</si>
  <si>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</si>
  <si>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</si>
  <si>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</si>
  <si>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</si>
  <si>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</si>
  <si>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</si>
  <si>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</si>
  <si>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</si>
  <si>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</si>
  <si>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</si>
  <si>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</si>
  <si>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</si>
  <si>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</si>
  <si>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</si>
  <si>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</si>
  <si>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</si>
  <si>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</si>
  <si>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</si>
  <si>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</si>
  <si>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</si>
  <si>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</si>
  <si>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</si>
  <si>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</si>
  <si>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</si>
  <si>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</si>
  <si>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</si>
  <si>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</si>
  <si>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</si>
  <si>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</si>
  <si>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</si>
  <si>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</si>
  <si>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</si>
  <si>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</si>
  <si>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</si>
  <si>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</si>
  <si>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</si>
  <si>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</si>
  <si>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</si>
  <si>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</si>
  <si>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</si>
  <si>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</si>
  <si>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</si>
  <si>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</si>
  <si>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</si>
  <si>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</si>
  <si>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</si>
  <si>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</si>
  <si>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</si>
  <si>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</si>
  <si>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</si>
  <si>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</si>
  <si>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</si>
  <si>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</si>
  <si>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</si>
  <si>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</si>
  <si>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</si>
  <si>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</si>
  <si>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</si>
  <si>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</si>
  <si>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</si>
  <si>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</si>
  <si>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</si>
  <si>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</si>
  <si>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</si>
  <si>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</si>
  <si>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</si>
  <si>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</si>
  <si>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</si>
  <si>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</si>
  <si>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</si>
  <si>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</si>
  <si>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</si>
  <si>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</si>
  <si>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</si>
  <si>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</si>
  <si>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</si>
  <si>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</si>
  <si>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</si>
  <si>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</si>
  <si>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</si>
  <si>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</si>
  <si>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</si>
  <si>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</si>
  <si>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</si>
  <si>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</si>
  <si>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</si>
  <si>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</si>
  <si>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</si>
  <si>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</si>
  <si>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</si>
  <si>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</si>
  <si>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</si>
  <si>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</si>
  <si>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</si>
  <si>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</si>
  <si>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</si>
  <si>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</si>
  <si>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</si>
  <si>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</si>
  <si>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</si>
  <si>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</si>
  <si>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</si>
  <si>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</si>
  <si>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</si>
  <si>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</si>
  <si>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</si>
  <si>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</si>
  <si>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</si>
  <si>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</si>
  <si>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</si>
  <si>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</si>
  <si>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</si>
  <si>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</si>
  <si>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</si>
  <si>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</si>
  <si>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</si>
  <si>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</si>
  <si>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</si>
  <si>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</si>
  <si>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</si>
  <si>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</si>
  <si>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</si>
  <si>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</si>
  <si>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</si>
  <si>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</si>
  <si>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</si>
  <si>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</si>
  <si>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</si>
  <si>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</si>
  <si>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</si>
  <si>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</si>
  <si>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</si>
  <si>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</si>
  <si>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</si>
  <si>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</si>
  <si>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</si>
  <si>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</si>
  <si>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</si>
  <si>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</si>
  <si>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</si>
  <si>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</si>
  <si>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</si>
  <si>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</si>
  <si>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</si>
  <si>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</si>
  <si>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</si>
  <si>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</si>
  <si>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</si>
  <si>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</si>
  <si>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</si>
  <si>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</si>
  <si>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</si>
  <si>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</si>
  <si>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</si>
  <si>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</si>
  <si>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</si>
  <si>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</si>
  <si>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</si>
  <si>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</si>
  <si>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</si>
  <si>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</si>
  <si>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</si>
  <si>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</si>
  <si>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</si>
  <si>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</si>
  <si>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</si>
  <si>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</si>
  <si>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</si>
  <si>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</si>
  <si>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</si>
  <si>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</si>
  <si>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</si>
  <si>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</si>
  <si>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</si>
  <si>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</si>
  <si>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</si>
  <si>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</si>
  <si>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</si>
  <si>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</si>
  <si>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</si>
  <si>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</si>
  <si>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</si>
  <si>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</si>
  <si>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</si>
  <si>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</si>
  <si>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</si>
  <si>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</si>
  <si>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</si>
  <si>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</si>
  <si>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</si>
  <si>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</si>
  <si>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</si>
  <si>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</si>
  <si>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</si>
  <si>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</si>
  <si>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</si>
  <si>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</si>
  <si>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</si>
  <si>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</si>
  <si>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</si>
  <si>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</si>
  <si>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</si>
  <si>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</si>
  <si>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</si>
  <si>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</si>
  <si>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</si>
  <si>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</si>
  <si>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</si>
  <si>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</si>
  <si>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</si>
  <si>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</si>
  <si>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</si>
  <si>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</si>
  <si>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</si>
  <si>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</si>
  <si>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</si>
  <si>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</si>
  <si>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</si>
  <si>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</si>
  <si>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</si>
  <si>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</si>
  <si>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</si>
  <si>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</si>
  <si>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</si>
  <si>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</si>
  <si>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</si>
  <si>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</si>
  <si>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</si>
  <si>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</si>
  <si>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</si>
  <si>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</si>
  <si>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</si>
  <si>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</si>
  <si>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</si>
  <si>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</si>
  <si>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</si>
  <si>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</si>
  <si>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</si>
  <si>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</si>
  <si>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</si>
  <si>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</si>
  <si>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</si>
  <si>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</si>
  <si>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</si>
  <si>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</si>
  <si>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</si>
  <si>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</si>
  <si>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</si>
  <si>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</si>
  <si>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</si>
  <si>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</si>
  <si>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</si>
  <si>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</si>
  <si>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</si>
  <si>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</si>
  <si>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</si>
  <si>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</si>
  <si>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</si>
  <si>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</si>
  <si>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</si>
  <si>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</si>
  <si>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</si>
  <si>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</si>
  <si>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</si>
  <si>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</si>
  <si>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</si>
  <si>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</si>
  <si>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</si>
  <si>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</si>
  <si>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</si>
  <si>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</si>
  <si>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</si>
  <si>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</si>
  <si>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</si>
  <si>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</si>
  <si>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</si>
  <si>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</si>
  <si>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</si>
  <si>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</si>
  <si>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</si>
  <si>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</si>
  <si>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</si>
  <si>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</si>
  <si>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</si>
  <si>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</si>
  <si>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</si>
  <si>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</si>
  <si>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</si>
  <si>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</si>
  <si>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</si>
  <si>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</si>
  <si>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</si>
  <si>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</si>
  <si>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</si>
  <si>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</si>
  <si>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</si>
  <si>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</si>
  <si>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</si>
  <si>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</si>
  <si>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</si>
  <si>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</si>
  <si>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</si>
  <si>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</si>
  <si>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</si>
  <si>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</si>
  <si>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</si>
  <si>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</si>
  <si>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</si>
  <si>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</si>
  <si>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</si>
  <si>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</si>
  <si>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</si>
  <si>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</si>
  <si>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</si>
  <si>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</si>
  <si>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</si>
  <si>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</si>
  <si>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</si>
  <si>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</si>
  <si>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</si>
  <si>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</si>
  <si>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</si>
  <si>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</si>
  <si>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</si>
  <si>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</si>
  <si>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</si>
  <si>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</si>
  <si>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</si>
  <si>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</si>
  <si>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</si>
  <si>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</si>
  <si>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</si>
  <si>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</si>
  <si>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</si>
  <si>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</si>
  <si>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</si>
  <si>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</si>
  <si>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</si>
  <si>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</si>
  <si>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</si>
  <si>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</si>
  <si>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</si>
  <si>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</si>
  <si>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</si>
  <si>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</si>
  <si>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</si>
  <si>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</si>
  <si>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</si>
  <si>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</si>
  <si>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</si>
  <si>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</si>
  <si>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</si>
  <si>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</si>
  <si>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</si>
  <si>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</si>
  <si>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</si>
  <si>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</si>
  <si>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</si>
  <si>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</si>
  <si>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</si>
  <si>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</si>
  <si>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</si>
  <si>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</si>
  <si>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</si>
  <si>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</si>
  <si>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</si>
  <si>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</si>
  <si>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</si>
  <si>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</si>
  <si>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</si>
  <si>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</si>
  <si>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</si>
  <si>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</si>
  <si>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</si>
  <si>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</si>
  <si>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</si>
  <si>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</si>
  <si>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</si>
  <si>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</si>
  <si>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</si>
  <si>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</si>
  <si>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</si>
  <si>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</si>
  <si>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</si>
  <si>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</si>
  <si>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</si>
  <si>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</si>
  <si>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</si>
  <si>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</si>
  <si>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</si>
  <si>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</si>
  <si>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</si>
  <si>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</si>
  <si>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</si>
  <si>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</si>
  <si>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</si>
  <si>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</si>
  <si>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</si>
  <si>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</si>
  <si>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</si>
  <si>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</si>
  <si>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</si>
  <si>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</si>
  <si>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</si>
  <si>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</si>
  <si>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</si>
  <si>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</si>
  <si>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</si>
  <si>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</si>
  <si>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</si>
  <si>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</si>
  <si>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</si>
  <si>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</si>
  <si>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</si>
  <si>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</si>
  <si>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</si>
  <si>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</si>
  <si>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</si>
  <si>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</si>
  <si>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</si>
  <si>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</si>
  <si>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</si>
  <si>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</si>
  <si>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</si>
  <si>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</si>
  <si>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</si>
  <si>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</si>
  <si>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</si>
  <si>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</si>
  <si>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</si>
  <si>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</si>
  <si>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</si>
  <si>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</si>
  <si>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</si>
  <si>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</si>
  <si>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</si>
  <si>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</si>
  <si>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</si>
  <si>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</si>
  <si>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</si>
  <si>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</si>
  <si>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</si>
  <si>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</si>
  <si>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</si>
  <si>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</si>
  <si>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</si>
  <si>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</si>
  <si>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</si>
  <si>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</si>
  <si>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</si>
  <si>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</si>
  <si>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</si>
  <si>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</si>
  <si>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</si>
  <si>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</si>
  <si>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</si>
  <si>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</si>
  <si>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</si>
  <si>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</si>
  <si>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</si>
  <si>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</si>
  <si>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</si>
  <si>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</si>
  <si>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</si>
  <si>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</si>
  <si>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</si>
  <si>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</si>
  <si>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</si>
  <si>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</si>
  <si>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</si>
  <si>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</si>
  <si>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</si>
  <si>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</si>
  <si>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</si>
  <si>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</si>
  <si>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</si>
  <si>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</si>
  <si>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</si>
  <si>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</si>
  <si>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</si>
  <si>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</si>
  <si>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</si>
  <si>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</si>
  <si>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</si>
  <si>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</si>
  <si>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</si>
  <si>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</si>
  <si>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</si>
  <si>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</si>
  <si>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</si>
  <si>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</si>
  <si>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</si>
  <si>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</si>
  <si>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</si>
  <si>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</si>
  <si>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</si>
  <si>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</si>
  <si>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</si>
  <si>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</si>
  <si>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</si>
  <si>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</si>
  <si>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</si>
  <si>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</si>
  <si>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</si>
  <si>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</si>
  <si>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</si>
  <si>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</si>
  <si>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</si>
  <si>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</si>
  <si>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</si>
  <si>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</si>
  <si>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</si>
  <si>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</si>
  <si>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</si>
  <si>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</si>
  <si>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</si>
  <si>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</si>
  <si>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</si>
  <si>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</si>
  <si>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</si>
  <si>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</si>
  <si>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</si>
  <si>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</si>
  <si>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</si>
  <si>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</si>
  <si>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</si>
  <si>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</si>
  <si>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</si>
  <si>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</si>
  <si>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</si>
  <si>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</si>
  <si>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</si>
  <si>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</si>
  <si>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</si>
  <si>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</si>
  <si>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</si>
  <si>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</si>
  <si>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</si>
  <si>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</si>
  <si>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</si>
  <si>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</si>
  <si>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</si>
  <si>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</si>
  <si>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</si>
  <si>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</si>
  <si>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</si>
  <si>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</si>
  <si>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</si>
  <si>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</si>
  <si>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</si>
  <si>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</si>
  <si>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</si>
  <si>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</si>
  <si>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</si>
  <si>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</si>
  <si>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</si>
  <si>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</si>
  <si>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</si>
  <si>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</si>
  <si>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</si>
  <si>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</si>
  <si>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</si>
  <si>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</si>
  <si>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</si>
  <si>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</si>
  <si>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</si>
  <si>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</si>
  <si>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</si>
  <si>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</si>
  <si>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</si>
  <si>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</si>
  <si>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</si>
  <si>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</si>
  <si>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</si>
  <si>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</si>
  <si>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</si>
  <si>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</si>
  <si>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</si>
  <si>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</si>
  <si>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</si>
  <si>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</si>
  <si>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</si>
  <si>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</si>
  <si>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</si>
  <si>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</si>
  <si>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</si>
  <si>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</si>
  <si>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</si>
  <si>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</si>
  <si>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</si>
  <si>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</si>
  <si>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</si>
  <si>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</si>
  <si>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</si>
  <si>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</si>
  <si>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</si>
  <si>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</si>
  <si>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</si>
  <si>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</si>
  <si>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</si>
  <si>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</si>
  <si>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</si>
  <si>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</si>
  <si>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</si>
  <si>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</si>
  <si>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</si>
  <si>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</si>
  <si>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</si>
  <si>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</si>
  <si>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</si>
  <si>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</si>
  <si>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</si>
  <si>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</si>
  <si>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</si>
  <si>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</si>
  <si>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</si>
  <si>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</si>
  <si>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</si>
  <si>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</si>
  <si>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</si>
  <si>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</si>
  <si>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</si>
  <si>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</si>
  <si>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</si>
  <si>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</si>
  <si>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</si>
  <si>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</si>
  <si>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</si>
  <si>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</si>
  <si>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</si>
  <si>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</si>
  <si>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</si>
  <si>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</si>
  <si>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</si>
  <si>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</si>
  <si>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</si>
  <si>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</si>
  <si>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</si>
  <si>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</si>
  <si>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</si>
  <si>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</si>
  <si>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</si>
  <si>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</si>
  <si>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</si>
  <si>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</si>
  <si>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</si>
  <si>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</si>
  <si>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</si>
  <si>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</si>
  <si>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</si>
  <si>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</si>
  <si>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</si>
  <si>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</si>
  <si>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</si>
  <si>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</si>
  <si>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</si>
  <si>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</si>
  <si>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</si>
  <si>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</si>
  <si>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</si>
  <si>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</si>
  <si>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</si>
  <si>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</si>
  <si>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</si>
  <si>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</si>
  <si>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</si>
  <si>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</si>
  <si>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</si>
  <si>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</si>
  <si>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</si>
  <si>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</si>
  <si>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</si>
  <si>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</si>
  <si>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</si>
  <si>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</si>
  <si>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</si>
  <si>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</si>
  <si>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</si>
  <si>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</si>
  <si>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</si>
  <si>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</si>
  <si>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</si>
  <si>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</si>
  <si>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</si>
  <si>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</si>
  <si>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</si>
  <si>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</si>
  <si>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</si>
  <si>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</si>
  <si>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</si>
  <si>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</si>
  <si>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</si>
  <si>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</si>
  <si>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</si>
  <si>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</si>
  <si>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</si>
  <si>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</si>
  <si>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</si>
  <si>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</si>
  <si>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</si>
  <si>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</si>
  <si>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</si>
  <si>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</si>
  <si>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</si>
  <si>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</si>
  <si>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</si>
  <si>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</si>
  <si>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</si>
  <si>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</si>
  <si>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</si>
  <si>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</si>
  <si>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</si>
  <si>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</si>
  <si>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</si>
  <si>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</si>
  <si>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</si>
  <si>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</si>
  <si>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</si>
  <si>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</si>
  <si>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</si>
  <si>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</si>
  <si>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</si>
  <si>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</si>
  <si>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</si>
  <si>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</si>
  <si>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</si>
  <si>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</si>
  <si>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</si>
  <si>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</si>
  <si>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</si>
  <si>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</si>
  <si>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</si>
  <si>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</si>
  <si>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</si>
  <si>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</si>
  <si>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</si>
  <si>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</si>
  <si>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</si>
  <si>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</si>
  <si>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</si>
  <si>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</si>
  <si>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</si>
  <si>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</si>
  <si>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</si>
  <si>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</si>
  <si>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</si>
  <si>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</si>
  <si>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</si>
  <si>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</si>
  <si>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</si>
  <si>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</si>
  <si>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</si>
  <si>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</si>
  <si>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</si>
  <si>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</si>
  <si>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</si>
  <si>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</si>
  <si>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</si>
  <si>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</si>
  <si>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</si>
  <si>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</si>
  <si>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</si>
  <si>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</si>
  <si>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</si>
  <si>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</si>
  <si>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</si>
  <si>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</si>
  <si>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</si>
  <si>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</si>
  <si>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</si>
  <si>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</si>
  <si>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</si>
  <si>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</si>
  <si>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</si>
  <si>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</si>
  <si>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</si>
  <si>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</si>
  <si>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</si>
  <si>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</si>
  <si>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</si>
  <si>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</si>
  <si>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</si>
  <si>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</si>
  <si>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</si>
  <si>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</si>
  <si>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</si>
  <si>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</si>
  <si>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</si>
  <si>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</si>
  <si>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</si>
  <si>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</si>
  <si>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</si>
  <si>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</si>
  <si>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</si>
  <si>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</si>
  <si>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</si>
  <si>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</si>
  <si>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</si>
  <si>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</si>
  <si>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</si>
  <si>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</si>
  <si>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</si>
  <si>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</si>
  <si>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</si>
  <si>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</si>
  <si>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</si>
  <si>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</si>
  <si>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</si>
  <si>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</si>
  <si>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</si>
  <si>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</si>
  <si>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</si>
  <si>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</si>
  <si>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</si>
  <si>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</si>
  <si>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</si>
  <si>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</si>
  <si>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</si>
  <si>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</si>
  <si>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</si>
  <si>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</si>
  <si>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</si>
  <si>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</si>
  <si>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</si>
  <si>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</si>
  <si>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</si>
  <si>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</si>
  <si>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</si>
  <si>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</si>
  <si>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</si>
  <si>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</si>
  <si>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</si>
  <si>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</si>
  <si>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</si>
  <si>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</si>
  <si>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</si>
  <si>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</si>
  <si>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</si>
  <si>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</si>
  <si>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</si>
  <si>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</si>
  <si>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</si>
  <si>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</si>
  <si>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</si>
  <si>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</si>
  <si>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</si>
  <si>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</si>
  <si>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</si>
  <si>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</si>
  <si>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</si>
  <si>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</si>
  <si>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</si>
  <si>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</si>
  <si>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</si>
  <si>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</si>
  <si>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</si>
  <si>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</si>
  <si>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</si>
  <si>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</si>
  <si>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</si>
  <si>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</si>
  <si>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</si>
  <si>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</si>
  <si>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</si>
  <si>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</si>
  <si>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</si>
  <si>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</si>
  <si>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</si>
  <si>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</si>
  <si>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</si>
  <si>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</si>
  <si>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</si>
  <si>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</si>
  <si>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</si>
  <si>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</si>
  <si>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</si>
  <si>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</si>
  <si>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</si>
  <si>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</si>
  <si>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</si>
  <si>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</si>
  <si>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</si>
  <si>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</si>
  <si>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</si>
  <si>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</si>
  <si>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</si>
  <si>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</si>
  <si>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</si>
  <si>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</si>
  <si>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</si>
  <si>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</si>
  <si>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</si>
  <si>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</si>
  <si>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</si>
  <si>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</si>
  <si>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</si>
  <si>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</si>
  <si>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</si>
  <si>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</si>
  <si>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</si>
  <si>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</si>
  <si>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</si>
  <si>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</si>
  <si>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</si>
  <si>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</si>
  <si>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</si>
  <si>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</si>
  <si>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</si>
  <si>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</si>
  <si>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</si>
  <si>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</si>
  <si>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</si>
  <si>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</si>
  <si>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</si>
  <si>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</si>
  <si>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</si>
  <si>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</si>
  <si>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</si>
  <si>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</si>
  <si>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</si>
  <si>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</si>
  <si>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</si>
  <si>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</si>
  <si>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</si>
  <si>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</si>
  <si>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</si>
  <si>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</si>
  <si>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</si>
  <si>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</si>
  <si>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</si>
  <si>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</si>
  <si>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</si>
  <si>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</si>
  <si>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</si>
  <si>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</si>
  <si>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</si>
  <si>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</si>
  <si>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</si>
  <si>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</si>
  <si>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</si>
  <si>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</si>
  <si>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</si>
  <si>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</si>
  <si>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</si>
  <si>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</si>
  <si>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</si>
  <si>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</si>
  <si>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</si>
  <si>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</si>
  <si>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</si>
  <si>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</si>
  <si>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</si>
  <si>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</si>
  <si>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</si>
  <si>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</si>
  <si>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</si>
  <si>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</si>
  <si>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</si>
  <si>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</si>
  <si>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</si>
  <si>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</si>
  <si>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</si>
  <si>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</si>
  <si>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</si>
  <si>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</si>
  <si>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</si>
  <si>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</si>
  <si>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</si>
  <si>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</si>
  <si>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</si>
  <si>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</si>
  <si>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</si>
  <si>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</si>
  <si>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</si>
  <si>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</si>
  <si>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</si>
  <si>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</si>
  <si>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</si>
  <si>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</si>
  <si>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</si>
  <si>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</si>
  <si>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</si>
  <si>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</si>
  <si>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</si>
  <si>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</si>
  <si>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</si>
  <si>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</si>
  <si>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</si>
  <si>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</si>
  <si>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</si>
  <si>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</si>
  <si>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</si>
  <si>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</si>
  <si>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</si>
  <si>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</si>
  <si>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</si>
  <si>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</si>
  <si>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</si>
  <si>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</si>
  <si>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</si>
  <si>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</si>
  <si>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</si>
  <si>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</si>
  <si>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</si>
  <si>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</si>
  <si>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</si>
  <si>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</si>
  <si>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</si>
  <si>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</si>
  <si>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</si>
  <si>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</si>
  <si>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</si>
  <si>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</si>
  <si>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</si>
  <si>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</si>
  <si>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</si>
  <si>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</si>
  <si>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</si>
  <si>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</si>
  <si>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</si>
  <si>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</si>
  <si>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</si>
  <si>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</si>
  <si>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</si>
  <si>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</si>
  <si>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</si>
  <si>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</si>
  <si>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</si>
  <si>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</si>
  <si>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</si>
  <si>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</si>
  <si>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</si>
  <si>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</si>
  <si>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</si>
  <si>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</si>
  <si>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</si>
  <si>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</si>
  <si>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</si>
  <si>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</si>
  <si>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</si>
  <si>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</si>
  <si>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</si>
  <si>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</si>
  <si>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</si>
  <si>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</si>
  <si>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</si>
  <si>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</si>
  <si>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</si>
  <si>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</si>
  <si>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</si>
  <si>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</si>
  <si>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</si>
  <si>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</si>
  <si>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</si>
  <si>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</si>
  <si>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</si>
  <si>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</si>
  <si>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</si>
  <si>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</si>
  <si>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</si>
  <si>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</si>
  <si>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</si>
  <si>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</si>
  <si>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</si>
  <si>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</si>
  <si>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</si>
  <si>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</si>
  <si>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</si>
  <si>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</si>
  <si>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</si>
  <si>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</si>
  <si>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</si>
  <si>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</si>
  <si>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</si>
  <si>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</si>
  <si>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</si>
  <si>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</si>
  <si>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</si>
  <si>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</si>
  <si>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</si>
  <si>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</si>
  <si>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</si>
  <si>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</si>
  <si>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</si>
  <si>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</si>
  <si>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</si>
  <si>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</si>
  <si>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</si>
  <si>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</si>
  <si>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</si>
  <si>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</si>
  <si>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</si>
  <si>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</si>
  <si>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</si>
  <si>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</si>
  <si>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</si>
  <si>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</si>
  <si>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</si>
  <si>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</si>
  <si>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</si>
  <si>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</si>
  <si>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</si>
  <si>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</si>
  <si>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</si>
  <si>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</si>
  <si>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</si>
  <si>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</si>
  <si>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</si>
  <si>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</si>
  <si>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</si>
  <si>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</si>
  <si>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</si>
  <si>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</si>
  <si>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</si>
  <si>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</si>
  <si>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</si>
  <si>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</si>
  <si>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</si>
  <si>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</si>
  <si>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</si>
  <si>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</si>
  <si>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</si>
  <si>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</si>
  <si>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</si>
  <si>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</si>
  <si>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</si>
  <si>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</si>
  <si>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</si>
  <si>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</si>
  <si>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</si>
  <si>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</si>
  <si>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</si>
  <si>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</si>
  <si>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</si>
  <si>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</si>
  <si>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</si>
  <si>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</si>
  <si>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</si>
  <si>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</si>
  <si>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</si>
  <si>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</si>
  <si>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</si>
  <si>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</si>
  <si>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</si>
  <si>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</si>
  <si>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</si>
  <si>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</si>
  <si>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</si>
  <si>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</si>
  <si>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</si>
  <si>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</si>
  <si>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</si>
  <si>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</si>
  <si>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</si>
  <si>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</si>
  <si>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</si>
  <si>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</si>
  <si>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</si>
  <si>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</si>
  <si>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</si>
  <si>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</si>
  <si>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</si>
  <si>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</si>
  <si>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</si>
  <si>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</si>
  <si>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</si>
  <si>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</si>
  <si>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</si>
  <si>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</si>
  <si>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</si>
  <si>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</si>
  <si>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</si>
  <si>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</si>
  <si>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</si>
  <si>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</si>
  <si>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</si>
  <si>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</si>
  <si>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</si>
  <si>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</si>
  <si>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</si>
  <si>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</si>
  <si>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</si>
  <si>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</si>
  <si>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</si>
  <si>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</si>
  <si>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</si>
  <si>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</si>
  <si>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</si>
  <si>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</si>
  <si>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</si>
  <si>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</si>
  <si>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</si>
  <si>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</si>
  <si>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</si>
  <si>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</si>
  <si>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</si>
  <si>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</si>
  <si>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</si>
  <si>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</si>
  <si>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</si>
  <si>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</si>
  <si>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</si>
  <si>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</si>
  <si>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</si>
  <si>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</si>
  <si>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</si>
  <si>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</si>
  <si>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</si>
  <si>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</si>
  <si>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</si>
  <si>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</si>
  <si>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</si>
  <si>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</si>
  <si>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</si>
  <si>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</si>
  <si>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</si>
  <si>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</si>
  <si>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</si>
  <si>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</si>
  <si>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</si>
  <si>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</si>
  <si>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</si>
  <si>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</si>
  <si>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</si>
  <si>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</si>
  <si>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</si>
  <si>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</si>
  <si>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</si>
  <si>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</si>
  <si>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</si>
  <si>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</si>
  <si>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</si>
  <si>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</si>
  <si>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</si>
  <si>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</si>
  <si>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</si>
  <si>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</si>
  <si>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</si>
  <si>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</si>
  <si>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</si>
  <si>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</si>
  <si>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</si>
  <si>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</si>
  <si>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</si>
  <si>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</si>
  <si>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</si>
  <si>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</si>
  <si>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</si>
  <si>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</si>
  <si>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</si>
  <si>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</si>
  <si>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</si>
  <si>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</si>
  <si>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</si>
  <si>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</si>
  <si>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</si>
  <si>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</si>
  <si>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</si>
  <si>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</si>
  <si>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</si>
  <si>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</si>
  <si>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</si>
  <si>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</si>
  <si>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</si>
  <si>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</si>
  <si>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</si>
  <si>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</si>
  <si>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</si>
  <si>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</si>
  <si>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</si>
  <si>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</si>
  <si>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</si>
  <si>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</si>
  <si>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</si>
  <si>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</si>
  <si>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</si>
  <si>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</si>
  <si>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</si>
  <si>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</si>
  <si>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</si>
  <si>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</si>
  <si>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</si>
  <si>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</si>
  <si>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</si>
  <si>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</si>
  <si>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</si>
  <si>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</si>
  <si>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</si>
  <si>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</si>
  <si>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</si>
  <si>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</si>
  <si>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</si>
  <si>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</si>
  <si>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</si>
  <si>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</si>
  <si>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</si>
  <si>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</si>
  <si>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</si>
  <si>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</si>
  <si>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</si>
  <si>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</si>
  <si>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</si>
  <si>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</si>
  <si>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</si>
  <si>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</si>
  <si>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</si>
  <si>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</si>
  <si>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</si>
  <si>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</si>
  <si>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</si>
  <si>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</si>
  <si>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</si>
  <si>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</si>
  <si>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</si>
  <si>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</si>
  <si>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</si>
  <si>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</si>
  <si>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</si>
  <si>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</si>
  <si>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</si>
  <si>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</si>
  <si>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</si>
  <si>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</si>
  <si>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</si>
  <si>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</si>
  <si>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</si>
  <si>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</si>
  <si>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</si>
  <si>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</si>
  <si>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</si>
  <si>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</si>
  <si>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</si>
  <si>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</si>
  <si>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</si>
  <si>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</si>
  <si>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</si>
  <si>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</si>
  <si>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</si>
  <si>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</si>
  <si>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</si>
  <si>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</si>
  <si>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</si>
  <si>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</si>
  <si>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</si>
  <si>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</si>
  <si>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</si>
  <si>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</si>
  <si>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</si>
  <si>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</si>
  <si>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</si>
  <si>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</si>
  <si>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</si>
  <si>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</si>
  <si>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</si>
  <si>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</si>
  <si>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</si>
  <si>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</si>
  <si>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</si>
  <si>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</si>
  <si>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</si>
  <si>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</si>
  <si>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</si>
  <si>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</si>
  <si>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</si>
  <si>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</si>
  <si>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</si>
  <si>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</si>
  <si>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</si>
  <si>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</si>
  <si>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</si>
  <si>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</si>
  <si>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</si>
  <si>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</si>
  <si>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</si>
  <si>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</si>
  <si>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</si>
  <si>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</si>
  <si>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</si>
  <si>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</si>
  <si>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</si>
  <si>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</si>
  <si>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</si>
  <si>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</si>
  <si>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</si>
  <si>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</si>
  <si>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</si>
  <si>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</si>
  <si>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</si>
  <si>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</si>
  <si>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</si>
  <si>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</si>
  <si>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</si>
  <si>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</si>
  <si>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</si>
  <si>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</si>
  <si>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</si>
  <si>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</si>
  <si>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</si>
  <si>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</si>
  <si>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</si>
  <si>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</si>
  <si>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</si>
  <si>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</si>
  <si>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</si>
  <si>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</si>
  <si>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</si>
  <si>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</si>
  <si>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</si>
  <si>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</si>
  <si>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</si>
  <si>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</si>
  <si>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</si>
  <si>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</si>
  <si>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</si>
  <si>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</si>
  <si>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</si>
  <si>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</si>
  <si>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</si>
  <si>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</si>
  <si>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</si>
  <si>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</si>
  <si>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</si>
  <si>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</si>
  <si>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</si>
  <si>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</si>
  <si>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</si>
  <si>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</si>
  <si>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</si>
  <si>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</si>
  <si>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</si>
  <si>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</si>
  <si>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</si>
  <si>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</si>
  <si>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</si>
  <si>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</si>
  <si>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</si>
  <si>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</si>
  <si>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</si>
  <si>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</si>
  <si>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</si>
  <si>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</si>
  <si>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</si>
  <si>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</si>
  <si>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</si>
  <si>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</si>
  <si>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</si>
  <si>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</si>
  <si>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</si>
  <si>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</si>
  <si>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</si>
  <si>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</si>
  <si>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</si>
  <si>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</si>
  <si>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</si>
  <si>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</si>
  <si>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</si>
  <si>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</si>
  <si>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</si>
  <si>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</si>
  <si>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</si>
  <si>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</si>
  <si>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</si>
  <si>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</si>
  <si>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</si>
  <si>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</si>
  <si>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</si>
  <si>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</si>
  <si>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</si>
  <si>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</si>
  <si>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</si>
  <si>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</si>
  <si>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</si>
  <si>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</si>
  <si>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</si>
  <si>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</si>
  <si>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</si>
  <si>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</si>
  <si>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</si>
  <si>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</si>
  <si>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</si>
  <si>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</si>
  <si>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</si>
  <si>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</si>
  <si>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</si>
  <si>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</si>
  <si>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</si>
  <si>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</si>
  <si>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</si>
  <si>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</si>
  <si>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</si>
  <si>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</si>
  <si>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</si>
  <si>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</si>
  <si>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</si>
  <si>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</si>
  <si>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</si>
  <si>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</si>
  <si>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</si>
  <si>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</si>
  <si>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</si>
  <si>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</si>
  <si>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</si>
  <si>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</si>
  <si>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</si>
  <si>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</si>
  <si>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</si>
  <si>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</si>
  <si>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</si>
  <si>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</si>
  <si>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</si>
  <si>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</si>
  <si>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</si>
  <si>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</si>
  <si>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</si>
  <si>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</si>
  <si>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</si>
  <si>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</si>
  <si>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</si>
  <si>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</si>
  <si>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</si>
  <si>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</si>
  <si>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</si>
  <si>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</si>
  <si>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</si>
  <si>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</si>
  <si>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</si>
  <si>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</si>
  <si>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</si>
  <si>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</si>
  <si>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</si>
  <si>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</si>
  <si>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</si>
  <si>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</si>
  <si>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</si>
  <si>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</si>
  <si>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</si>
  <si>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</si>
  <si>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</si>
  <si>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</si>
  <si>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</si>
  <si>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</si>
  <si>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</si>
  <si>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</si>
  <si>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</si>
  <si>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</si>
  <si>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</si>
  <si>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</si>
  <si>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</si>
  <si>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</si>
  <si>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</si>
  <si>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</si>
  <si>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</si>
  <si>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</si>
  <si>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</si>
  <si>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</si>
  <si>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</si>
  <si>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</si>
  <si>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</si>
  <si>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</si>
  <si>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</si>
  <si>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</si>
  <si>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</si>
  <si>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</si>
  <si>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</si>
  <si>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</si>
  <si>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</si>
  <si>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</si>
  <si>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</si>
  <si>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</si>
  <si>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</si>
  <si>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</si>
  <si>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</si>
  <si>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</si>
  <si>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</si>
  <si>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</si>
  <si>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</si>
  <si>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</si>
  <si>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</si>
  <si>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</si>
  <si>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</si>
  <si>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</si>
  <si>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</si>
  <si>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</si>
  <si>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</si>
  <si>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</si>
  <si>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</si>
  <si>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</si>
  <si>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</si>
  <si>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</si>
  <si>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</si>
  <si>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</si>
  <si>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</si>
  <si>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</si>
  <si>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</si>
  <si>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</si>
  <si>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</si>
  <si>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</si>
  <si>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</si>
  <si>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</si>
  <si>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</si>
  <si>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</si>
  <si>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</si>
  <si>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</si>
  <si>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</si>
  <si>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</si>
  <si>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</si>
  <si>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</si>
  <si>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</si>
  <si>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</si>
  <si>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</si>
  <si>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</si>
  <si>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</si>
  <si>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</si>
  <si>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</si>
  <si>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</si>
  <si>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</si>
  <si>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</si>
  <si>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</si>
  <si>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</si>
  <si>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</si>
  <si>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</si>
  <si>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</si>
  <si>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</si>
  <si>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</si>
  <si>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</si>
  <si>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</si>
  <si>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</si>
  <si>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</si>
  <si>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</si>
  <si>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</si>
  <si>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</si>
  <si>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</si>
  <si>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</si>
  <si>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</si>
  <si>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</si>
  <si>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</si>
  <si>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</si>
  <si>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</si>
  <si>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</si>
  <si>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</si>
  <si>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</si>
  <si>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</si>
  <si>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</si>
  <si>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</si>
  <si>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</si>
  <si>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</si>
  <si>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</si>
  <si>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</si>
  <si>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</si>
  <si>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</si>
  <si>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</si>
  <si>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</si>
  <si>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</si>
  <si>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</si>
  <si>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</si>
  <si>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</si>
  <si>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</si>
  <si>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</si>
  <si>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</si>
  <si>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</si>
  <si>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</si>
  <si>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</si>
  <si>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</si>
  <si>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</si>
  <si>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</si>
  <si>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</si>
  <si>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</si>
  <si>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</si>
  <si>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</si>
  <si>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</si>
  <si>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</si>
  <si>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</si>
  <si>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</si>
  <si>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</si>
  <si>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</si>
  <si>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</si>
  <si>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</si>
  <si>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</si>
  <si>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</si>
  <si>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</si>
  <si>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</si>
  <si>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</si>
  <si>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</si>
  <si>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</si>
  <si>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</si>
  <si>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</si>
  <si>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</si>
  <si>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</si>
  <si>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</si>
  <si>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</si>
  <si>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</si>
  <si>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</si>
  <si>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</si>
  <si>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</si>
  <si>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</si>
  <si>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</si>
  <si>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</si>
  <si>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</si>
  <si>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</si>
  <si>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</si>
  <si>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</si>
  <si>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</si>
  <si>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</si>
  <si>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</si>
  <si>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</si>
  <si>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</si>
  <si>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</si>
  <si>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</si>
  <si>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</si>
  <si>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</si>
  <si>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</si>
  <si>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</si>
  <si>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</si>
  <si>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</si>
  <si>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</si>
  <si>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</si>
  <si>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</si>
  <si>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</si>
  <si>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</si>
  <si>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</si>
  <si>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</si>
  <si>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</si>
  <si>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</si>
  <si>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</si>
  <si>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</si>
  <si>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</si>
  <si>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</si>
  <si>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</si>
  <si>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</si>
  <si>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</si>
  <si>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</si>
  <si>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</si>
  <si>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</si>
  <si>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</si>
  <si>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</si>
  <si>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</si>
  <si>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</si>
  <si>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</si>
  <si>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</si>
  <si>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</si>
  <si>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</si>
  <si>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</si>
  <si>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</si>
  <si>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</si>
  <si>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</si>
  <si>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</si>
  <si>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</si>
  <si>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</si>
  <si>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</si>
  <si>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</si>
  <si>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</si>
  <si>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</si>
  <si>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</si>
  <si>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</si>
  <si>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</si>
  <si>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</si>
  <si>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</si>
  <si>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</si>
  <si>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</si>
  <si>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</si>
  <si>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</si>
  <si>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</si>
  <si>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</si>
  <si>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</si>
  <si>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</si>
  <si>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</si>
  <si>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</si>
  <si>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</si>
  <si>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</si>
  <si>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</si>
  <si>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</si>
  <si>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</si>
  <si>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</si>
  <si>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</si>
  <si>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</si>
  <si>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</si>
  <si>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</si>
  <si>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</si>
  <si>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</si>
  <si>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</si>
  <si>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</si>
  <si>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</si>
  <si>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</si>
  <si>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</si>
  <si>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</si>
  <si>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</si>
  <si>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</si>
  <si>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</si>
  <si>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</si>
  <si>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</si>
  <si>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</si>
  <si>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</si>
  <si>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</si>
  <si>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</si>
  <si>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</si>
  <si>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</si>
  <si>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</si>
  <si>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</si>
  <si>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</si>
  <si>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</si>
  <si>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</si>
  <si>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</si>
  <si>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</si>
  <si>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</si>
  <si>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</si>
  <si>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</si>
  <si>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</si>
  <si>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</si>
  <si>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</si>
  <si>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</si>
  <si>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</si>
  <si>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</si>
  <si>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</si>
  <si>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</si>
  <si>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</si>
  <si>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</si>
  <si>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</si>
  <si>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</si>
  <si>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</si>
  <si>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</si>
  <si>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</si>
  <si>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</si>
  <si>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</si>
  <si>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</si>
  <si>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</si>
  <si>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</si>
  <si>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</si>
  <si>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</si>
  <si>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</si>
  <si>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</si>
  <si>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</si>
  <si>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</si>
  <si>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</si>
  <si>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</si>
  <si>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</si>
  <si>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</si>
  <si>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</si>
  <si>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</si>
  <si>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</si>
  <si>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</si>
  <si>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</si>
  <si>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</si>
  <si>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</si>
  <si>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</si>
  <si>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</si>
  <si>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</si>
  <si>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</si>
  <si>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</si>
  <si>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</si>
  <si>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</si>
  <si>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</si>
  <si>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</si>
  <si>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</si>
  <si>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</si>
  <si>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</si>
  <si>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</si>
  <si>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</si>
  <si>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</si>
  <si>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</si>
  <si>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</si>
  <si>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</si>
  <si>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</si>
  <si>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</si>
  <si>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</si>
  <si>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</si>
  <si>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</si>
  <si>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</si>
  <si>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</si>
  <si>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</si>
  <si>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</si>
  <si>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</si>
  <si>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</si>
  <si>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</si>
  <si>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</si>
  <si>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</si>
  <si>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</si>
  <si>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</si>
  <si>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</si>
  <si>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</si>
  <si>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</si>
  <si>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</si>
  <si>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</si>
  <si>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</si>
  <si>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</si>
  <si>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</si>
  <si>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</si>
  <si>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</si>
  <si>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</si>
  <si>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</si>
  <si>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</si>
  <si>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</si>
  <si>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</si>
  <si>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</si>
  <si>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</si>
  <si>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</si>
  <si>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</si>
  <si>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</si>
  <si>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</si>
  <si>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</si>
  <si>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</si>
  <si>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</si>
  <si>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</si>
  <si>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</si>
  <si>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</si>
  <si>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</si>
  <si>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</si>
  <si>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</si>
  <si>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</si>
  <si>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</si>
  <si>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</si>
  <si>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</si>
  <si>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</si>
  <si>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</si>
  <si>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</si>
  <si>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</si>
  <si>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</si>
  <si>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</si>
  <si>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</si>
  <si>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</si>
  <si>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</si>
  <si>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</si>
  <si>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</si>
  <si>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</si>
  <si>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</si>
  <si>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</si>
  <si>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</si>
  <si>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</si>
  <si>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</si>
  <si>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</si>
  <si>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</si>
  <si>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</si>
  <si>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</si>
  <si>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</si>
  <si>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</si>
  <si>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</si>
  <si>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</si>
  <si>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</si>
  <si>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</si>
  <si>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</si>
  <si>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</si>
  <si>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</si>
  <si>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</si>
  <si>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</si>
  <si>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</si>
  <si>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</si>
  <si>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</si>
  <si>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</si>
  <si>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</si>
  <si>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</si>
  <si>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</si>
  <si>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</si>
  <si>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</si>
  <si>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</si>
  <si>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</si>
  <si>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</si>
  <si>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</si>
  <si>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</si>
  <si>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</si>
  <si>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</si>
  <si>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</si>
  <si>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</si>
  <si>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</si>
  <si>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</si>
  <si>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</si>
  <si>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</si>
  <si>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</si>
  <si>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</si>
  <si>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</si>
  <si>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</si>
  <si>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</si>
  <si>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</si>
  <si>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</si>
  <si>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</si>
  <si>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</si>
  <si>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</si>
  <si>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</si>
  <si>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</si>
  <si>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</si>
  <si>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</si>
  <si>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</si>
  <si>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</si>
  <si>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</si>
  <si>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</si>
  <si>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</si>
  <si>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</si>
  <si>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</si>
  <si>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</si>
  <si>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</si>
  <si>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</si>
  <si>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</si>
  <si>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</si>
  <si>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</si>
  <si>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</si>
  <si>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</si>
  <si>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</si>
  <si>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</si>
  <si>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</si>
  <si>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</si>
  <si>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</si>
  <si>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</si>
  <si>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</si>
  <si>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</si>
  <si>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</si>
  <si>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</si>
  <si>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</si>
  <si>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</si>
  <si>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</si>
  <si>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</si>
  <si>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</si>
  <si>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</si>
  <si>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</si>
  <si>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</si>
  <si>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</si>
  <si>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</si>
  <si>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</si>
  <si>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</si>
  <si>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</si>
  <si>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</si>
  <si>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</si>
  <si>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</si>
  <si>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</si>
  <si>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</si>
  <si>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</si>
  <si>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</si>
  <si>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</si>
  <si>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</si>
  <si>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</si>
  <si>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</si>
  <si>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</si>
  <si>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</si>
  <si>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</si>
  <si>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</si>
  <si>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</si>
  <si>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</si>
  <si>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</si>
  <si>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</si>
  <si>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</si>
  <si>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</si>
  <si>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</si>
  <si>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</si>
  <si>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</si>
  <si>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</si>
  <si>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</si>
  <si>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</si>
  <si>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</si>
  <si>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</si>
  <si>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</si>
  <si>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</si>
  <si>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</si>
  <si>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</si>
  <si>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</si>
  <si>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</si>
  <si>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</si>
  <si>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</si>
  <si>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</si>
  <si>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</si>
  <si>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</si>
  <si>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</si>
  <si>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</si>
  <si>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</si>
  <si>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</si>
  <si>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</si>
  <si>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</si>
  <si>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</si>
  <si>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</si>
  <si>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</si>
  <si>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</si>
  <si>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</si>
  <si>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</si>
  <si>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</si>
  <si>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</si>
  <si>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</si>
  <si>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</si>
  <si>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</si>
  <si>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</si>
  <si>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</si>
  <si>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</si>
  <si>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</si>
  <si>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</si>
  <si>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</si>
  <si>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</si>
  <si>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</si>
  <si>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</si>
  <si>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</si>
  <si>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</si>
  <si>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</si>
  <si>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</si>
  <si>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</si>
  <si>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</si>
  <si>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</si>
  <si>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</si>
  <si>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</si>
  <si>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</si>
  <si>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</si>
  <si>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</si>
  <si>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</si>
  <si>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</si>
  <si>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</si>
  <si>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</si>
  <si>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</si>
  <si>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</si>
  <si>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</si>
  <si>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</si>
  <si>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</si>
  <si>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</si>
  <si>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</si>
  <si>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</si>
  <si>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</si>
  <si>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</si>
  <si>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</si>
  <si>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</si>
  <si>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</si>
  <si>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</si>
  <si>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</si>
  <si>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</si>
  <si>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</si>
  <si>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</si>
  <si>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</si>
  <si>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</si>
  <si>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</si>
  <si>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</si>
  <si>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</si>
  <si>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</si>
  <si>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</si>
  <si>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</si>
  <si>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</si>
  <si>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</si>
  <si>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</si>
  <si>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</si>
  <si>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</si>
  <si>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</si>
  <si>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</si>
  <si>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</si>
  <si>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</si>
  <si>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</si>
  <si>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</si>
  <si>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</si>
  <si>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</si>
  <si>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</si>
  <si>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</si>
  <si>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</si>
  <si>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</si>
  <si>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</si>
  <si>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</si>
  <si>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</si>
  <si>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</si>
  <si>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</si>
  <si>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</si>
  <si>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</si>
  <si>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</si>
  <si>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</si>
  <si>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</si>
  <si>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</si>
  <si>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</si>
  <si>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</si>
  <si>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</si>
  <si>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</si>
  <si>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</si>
  <si>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</si>
  <si>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</si>
  <si>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</si>
  <si>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</si>
  <si>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</si>
  <si>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</si>
  <si>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</si>
  <si>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</si>
  <si>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</si>
  <si>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</si>
  <si>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</si>
  <si>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</si>
  <si>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</si>
  <si>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</si>
  <si>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</si>
  <si>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</si>
  <si>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</si>
  <si>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</si>
  <si>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</si>
  <si>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</si>
  <si>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</si>
  <si>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</si>
  <si>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</si>
  <si>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</si>
  <si>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</si>
  <si>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</si>
  <si>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</si>
  <si>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</si>
  <si>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</si>
  <si>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</si>
  <si>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</si>
  <si>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</si>
  <si>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</si>
  <si>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</si>
  <si>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</si>
  <si>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</si>
  <si>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</si>
  <si>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</si>
  <si>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</si>
  <si>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</si>
  <si>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</si>
  <si>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</si>
  <si>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</si>
  <si>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</si>
  <si>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</si>
  <si>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</si>
  <si>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</si>
  <si>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</si>
  <si>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</si>
  <si>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</si>
  <si>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</si>
  <si>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</si>
  <si>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</si>
  <si>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</si>
  <si>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</si>
  <si>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</si>
  <si>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</si>
  <si>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</si>
  <si>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</si>
  <si>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</si>
  <si>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</si>
  <si>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</si>
  <si>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</si>
  <si>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</si>
  <si>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</si>
  <si>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</si>
  <si>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</si>
  <si>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</si>
  <si>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</si>
  <si>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</si>
  <si>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</si>
  <si>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</si>
  <si>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</si>
  <si>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</si>
  <si>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</si>
  <si>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</si>
  <si>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</si>
  <si>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</si>
  <si>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</si>
  <si>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</si>
  <si>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</si>
  <si>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</si>
  <si>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</si>
  <si>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</si>
  <si>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</si>
  <si>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</si>
  <si>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</si>
  <si>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</si>
  <si>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</si>
  <si>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</si>
  <si>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</si>
  <si>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</si>
  <si>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</si>
  <si>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</si>
  <si>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</si>
  <si>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</si>
  <si>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</si>
  <si>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</si>
  <si>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</si>
  <si>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</si>
  <si>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</si>
  <si>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</si>
  <si>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</si>
  <si>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</si>
  <si>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</si>
  <si>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</si>
  <si>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</si>
  <si>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</si>
  <si>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</si>
  <si>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</si>
  <si>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</si>
  <si>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</si>
  <si>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</si>
  <si>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</si>
  <si>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</si>
  <si>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</si>
  <si>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</si>
  <si>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</si>
  <si>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</si>
  <si>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</si>
  <si>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</si>
  <si>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</si>
  <si>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</si>
  <si>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</si>
  <si>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</si>
  <si>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</si>
  <si>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</si>
  <si>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</si>
  <si>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</si>
  <si>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</si>
  <si>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</si>
  <si>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</si>
  <si>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</si>
  <si>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</si>
  <si>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</si>
  <si>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</si>
  <si>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</si>
  <si>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</si>
  <si>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</si>
  <si>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</si>
  <si>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</si>
  <si>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</si>
  <si>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</si>
  <si>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</si>
  <si>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</si>
  <si>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</si>
  <si>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</si>
  <si>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</si>
  <si>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</si>
  <si>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</si>
  <si>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</si>
  <si>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</si>
  <si>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</si>
  <si>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</si>
  <si>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</si>
  <si>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</si>
  <si>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</si>
  <si>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</si>
  <si>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</si>
  <si>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</si>
  <si>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</si>
  <si>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</si>
  <si>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</si>
  <si>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</si>
  <si>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</si>
  <si>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</si>
  <si>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</si>
  <si>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</si>
  <si>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</si>
  <si>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</si>
  <si>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</si>
  <si>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</si>
  <si>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</si>
  <si>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</si>
  <si>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</si>
  <si>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</si>
  <si>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</si>
  <si>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</si>
  <si>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</si>
  <si>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</si>
  <si>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</si>
  <si>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</si>
  <si>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</si>
  <si>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</si>
  <si>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</si>
  <si>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</si>
  <si>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</si>
  <si>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</si>
  <si>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</si>
  <si>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</si>
  <si>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</si>
  <si>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</si>
  <si>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</si>
  <si>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</si>
  <si>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</si>
  <si>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</si>
  <si>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</si>
  <si>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</si>
  <si>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</si>
  <si>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</si>
  <si>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</si>
  <si>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</si>
  <si>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</si>
  <si>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</si>
  <si>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</si>
  <si>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</si>
  <si>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</si>
  <si>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</si>
  <si>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</si>
  <si>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</si>
  <si>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</si>
  <si>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</si>
  <si>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</si>
  <si>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</si>
  <si>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</si>
  <si>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</si>
  <si>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</si>
  <si>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</si>
  <si>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</si>
  <si>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</si>
  <si>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</si>
  <si>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</si>
  <si>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</si>
  <si>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</si>
  <si>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</si>
  <si>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</si>
  <si>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</si>
  <si>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</si>
  <si>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</si>
  <si>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</si>
  <si>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</si>
  <si>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</si>
  <si>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</si>
  <si>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</si>
  <si>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</si>
  <si>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</si>
  <si>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</si>
  <si>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</si>
  <si>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</si>
  <si>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</si>
  <si>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</si>
  <si>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</si>
  <si>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</si>
  <si>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</si>
  <si>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</si>
  <si>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</si>
  <si>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</si>
  <si>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</si>
  <si>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</si>
  <si>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</si>
  <si>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</si>
  <si>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</si>
  <si>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</si>
  <si>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</si>
  <si>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</si>
  <si>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</si>
  <si>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</si>
  <si>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</si>
  <si>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</si>
  <si>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</si>
  <si>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</si>
  <si>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</si>
  <si>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</si>
  <si>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</si>
  <si>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</si>
  <si>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</si>
  <si>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</si>
  <si>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</si>
  <si>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</si>
  <si>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</si>
  <si>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</si>
  <si>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</si>
  <si>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</si>
  <si>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</si>
  <si>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</si>
  <si>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</si>
  <si>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</si>
  <si>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</si>
  <si>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</si>
  <si>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</si>
  <si>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</si>
  <si>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</si>
  <si>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</si>
  <si>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</si>
  <si>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</si>
  <si>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</si>
  <si>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</si>
  <si>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</si>
  <si>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</si>
  <si>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</si>
  <si>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</si>
  <si>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</si>
  <si>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</si>
  <si>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</si>
  <si>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</si>
  <si>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</si>
  <si>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</si>
  <si>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</si>
  <si>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</si>
  <si>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</si>
  <si>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</si>
  <si>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</si>
  <si>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</si>
  <si>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</si>
  <si>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</si>
  <si>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</si>
  <si>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</si>
  <si>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</si>
  <si>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</si>
  <si>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</si>
  <si>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</si>
  <si>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</si>
  <si>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</si>
  <si>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</si>
  <si>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</si>
  <si>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</si>
  <si>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</si>
  <si>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</si>
  <si>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</si>
  <si>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</si>
  <si>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</si>
  <si>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</si>
  <si>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</si>
  <si>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</si>
  <si>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</si>
  <si>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</si>
  <si>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</si>
  <si>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</si>
  <si>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</si>
  <si>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</si>
  <si>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</si>
  <si>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</si>
  <si>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</si>
  <si>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</si>
  <si>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</si>
  <si>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</si>
  <si>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</si>
  <si>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</si>
  <si>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</si>
  <si>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</si>
  <si>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</si>
  <si>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</si>
  <si>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</si>
  <si>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</si>
  <si>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</si>
  <si>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</si>
  <si>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</si>
  <si>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</si>
  <si>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</si>
  <si>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</si>
  <si>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</si>
  <si>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</si>
  <si>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</si>
  <si>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</si>
  <si>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</si>
  <si>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</si>
  <si>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</si>
  <si>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</si>
  <si>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</si>
  <si>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</si>
  <si>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</si>
  <si>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</si>
  <si>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</si>
  <si>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</si>
  <si>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</si>
  <si>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</si>
  <si>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</si>
  <si>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</si>
  <si>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</si>
  <si>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</si>
  <si>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</si>
  <si>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</si>
  <si>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</si>
  <si>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</si>
  <si>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</si>
  <si>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</si>
  <si>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</si>
  <si>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</si>
  <si>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</si>
  <si>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</si>
  <si>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</si>
  <si>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</si>
  <si>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</si>
  <si>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</si>
  <si>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</si>
  <si>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</si>
  <si>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</si>
  <si>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</si>
  <si>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</si>
  <si>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</si>
  <si>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</si>
  <si>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</si>
  <si>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</si>
  <si>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</si>
  <si>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</si>
  <si>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</si>
  <si>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</si>
  <si>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</si>
  <si>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</si>
  <si>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</si>
  <si>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</si>
  <si>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</si>
  <si>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</si>
  <si>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</si>
  <si>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</si>
  <si>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</si>
  <si>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</si>
  <si>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</si>
  <si>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</si>
  <si>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</si>
  <si>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</si>
  <si>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</si>
  <si>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</si>
  <si>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</si>
  <si>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</si>
  <si>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</si>
  <si>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</si>
  <si>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</si>
  <si>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</si>
  <si>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</si>
  <si>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</si>
  <si>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</si>
  <si>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</si>
  <si>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</si>
  <si>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</si>
  <si>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</si>
  <si>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</si>
  <si>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</si>
  <si>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</si>
  <si>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</si>
  <si>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</si>
  <si>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</si>
  <si>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</si>
  <si>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</si>
  <si>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</si>
  <si>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</si>
  <si>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</si>
  <si>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</si>
  <si>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</si>
  <si>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</si>
  <si>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</si>
  <si>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</si>
  <si>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</si>
  <si>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</si>
  <si>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</si>
  <si>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</si>
  <si>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</si>
  <si>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</si>
  <si>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</si>
  <si>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</si>
  <si>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</si>
  <si>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</si>
  <si>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</si>
  <si>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</si>
  <si>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</si>
  <si>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</si>
  <si>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</si>
  <si>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</si>
  <si>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</si>
  <si>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</si>
  <si>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</si>
  <si>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</si>
  <si>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</si>
  <si>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</si>
  <si>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</si>
  <si>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</si>
  <si>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</si>
  <si>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</si>
  <si>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</si>
  <si>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</si>
  <si>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</si>
  <si>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</si>
  <si>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</si>
  <si>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</si>
  <si>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</si>
  <si>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</si>
  <si>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</si>
  <si>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</si>
  <si>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</si>
  <si>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</si>
  <si>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</si>
  <si>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</si>
  <si>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</si>
  <si>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</si>
  <si>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</si>
  <si>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</si>
  <si>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</si>
  <si>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</si>
  <si>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</si>
  <si>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</si>
  <si>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</si>
  <si>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</si>
  <si>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</si>
  <si>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</si>
  <si>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</si>
  <si>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</si>
  <si>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</si>
  <si>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</si>
  <si>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</si>
  <si>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</si>
  <si>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</si>
  <si>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</si>
  <si>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</si>
  <si>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</si>
  <si>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</si>
  <si>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</si>
  <si>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</si>
  <si>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</si>
  <si>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</si>
  <si>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</si>
  <si>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</si>
  <si>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</si>
  <si>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</si>
  <si>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</si>
  <si>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</si>
  <si>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</si>
  <si>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</si>
  <si>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</si>
  <si>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</si>
  <si>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</si>
  <si>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</si>
  <si>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</si>
  <si>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</si>
  <si>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</si>
  <si>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</si>
  <si>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</si>
  <si>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</si>
  <si>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</si>
  <si>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</si>
  <si>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</si>
  <si>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</si>
  <si>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</si>
  <si>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</si>
  <si>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</si>
  <si>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</si>
  <si>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</si>
  <si>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</si>
  <si>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</si>
  <si>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</si>
  <si>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</si>
  <si>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</si>
  <si>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</si>
  <si>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</si>
  <si>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</si>
  <si>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</si>
  <si>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</si>
  <si>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</si>
  <si>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</si>
  <si>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</si>
  <si>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</si>
  <si>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</si>
  <si>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</si>
  <si>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</si>
  <si>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</si>
  <si>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</si>
  <si>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</si>
  <si>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</si>
  <si>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</si>
  <si>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</si>
  <si>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</si>
  <si>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</si>
  <si>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</si>
  <si>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</si>
  <si>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</si>
  <si>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</si>
  <si>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</si>
  <si>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</si>
  <si>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</si>
  <si>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</si>
  <si>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</si>
  <si>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</si>
  <si>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</si>
  <si>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</si>
  <si>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</si>
  <si>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</si>
  <si>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</si>
  <si>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</si>
  <si>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</si>
  <si>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</si>
  <si>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</si>
  <si>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</si>
  <si>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</si>
  <si>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</si>
  <si>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</si>
  <si>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</si>
  <si>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</si>
  <si>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</si>
  <si>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</si>
  <si>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</si>
  <si>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</si>
  <si>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</si>
  <si>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</si>
  <si>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</si>
  <si>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</si>
  <si>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</si>
  <si>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</si>
  <si>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</si>
  <si>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</si>
  <si>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</si>
  <si>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</si>
  <si>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</si>
  <si>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</si>
  <si>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</si>
  <si>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</si>
  <si>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</si>
  <si>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</si>
  <si>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</si>
  <si>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</si>
  <si>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</si>
  <si>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</si>
  <si>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</si>
  <si>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</si>
  <si>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</si>
  <si>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</si>
  <si>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</si>
  <si>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</si>
  <si>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</si>
  <si>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</si>
  <si>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</si>
  <si>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</si>
  <si>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</si>
  <si>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</si>
  <si>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</si>
  <si>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</si>
  <si>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</si>
  <si>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</si>
  <si>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</si>
  <si>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</si>
  <si>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</si>
  <si>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</si>
  <si>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</si>
  <si>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</si>
  <si>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</si>
  <si>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</si>
  <si>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</si>
  <si>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</si>
  <si>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</si>
  <si>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</si>
  <si>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</si>
  <si>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</si>
  <si>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</si>
  <si>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</si>
  <si>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</si>
  <si>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</si>
  <si>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</si>
  <si>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</si>
  <si>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</si>
  <si>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</si>
  <si>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</si>
  <si>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</si>
  <si>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</si>
  <si>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</si>
  <si>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</si>
  <si>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</si>
  <si>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</si>
  <si>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</si>
  <si>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</si>
  <si>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</si>
  <si>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</si>
  <si>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</si>
  <si>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</si>
  <si>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</si>
  <si>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</si>
  <si>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</si>
  <si>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</si>
  <si>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</si>
  <si>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</si>
  <si>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</si>
  <si>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</si>
  <si>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</si>
  <si>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</si>
  <si>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</si>
  <si>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</si>
  <si>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</si>
  <si>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</si>
  <si>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</si>
  <si>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</si>
  <si>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</si>
  <si>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</si>
  <si>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</si>
  <si>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</si>
  <si>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</si>
  <si>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</si>
  <si>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</si>
  <si>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</si>
  <si>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</si>
  <si>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</si>
  <si>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</si>
  <si>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</si>
  <si>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</si>
  <si>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</si>
  <si>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</si>
  <si>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</si>
  <si>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</si>
  <si>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</si>
  <si>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</si>
  <si>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</si>
  <si>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</si>
  <si>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</si>
  <si>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</si>
  <si>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</si>
  <si>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</si>
  <si>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</si>
  <si>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</si>
  <si>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</si>
  <si>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</si>
  <si>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</si>
  <si>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</si>
  <si>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</si>
  <si>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</si>
  <si>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</si>
  <si>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</si>
  <si>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</si>
  <si>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</si>
  <si>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</si>
  <si>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</si>
  <si>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</si>
  <si>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</si>
  <si>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</si>
  <si>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</si>
  <si>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</si>
  <si>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</si>
  <si>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</si>
  <si>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</si>
  <si>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</si>
  <si>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</si>
  <si>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</si>
  <si>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</si>
  <si>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</si>
  <si>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</si>
  <si>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</si>
  <si>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</si>
  <si>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</si>
  <si>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</si>
  <si>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</si>
  <si>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</si>
  <si>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</si>
  <si>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</si>
  <si>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</si>
  <si>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</si>
  <si>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</si>
  <si>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</si>
  <si>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</si>
  <si>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</si>
  <si>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</si>
  <si>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</si>
  <si>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</si>
  <si>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</si>
  <si>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</si>
  <si>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</si>
  <si>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</si>
  <si>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</si>
  <si>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</si>
  <si>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</si>
  <si>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</si>
  <si>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</si>
  <si>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</si>
  <si>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</si>
  <si>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</si>
  <si>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</si>
  <si>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</si>
  <si>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</si>
  <si>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</si>
  <si>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</si>
  <si>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</si>
  <si>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</si>
  <si>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</si>
  <si>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</si>
  <si>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</si>
  <si>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</si>
  <si>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</si>
  <si>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</si>
  <si>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</si>
  <si>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</si>
  <si>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</si>
  <si>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</si>
  <si>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</si>
  <si>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</si>
  <si>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</si>
  <si>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</si>
  <si>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</si>
  <si>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</si>
  <si>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</si>
  <si>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</si>
  <si>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</si>
  <si>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</si>
  <si>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</si>
  <si>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</si>
  <si>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</si>
  <si>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</si>
  <si>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</si>
  <si>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</si>
  <si>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</si>
  <si>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</si>
  <si>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</si>
  <si>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</si>
  <si>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</si>
  <si>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</si>
  <si>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</si>
  <si>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</si>
  <si>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</si>
  <si>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</si>
  <si>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</si>
  <si>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</si>
  <si>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</si>
  <si>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</si>
  <si>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</si>
  <si>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</si>
  <si>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</si>
  <si>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</si>
  <si>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</si>
  <si>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</si>
  <si>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</si>
  <si>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</si>
  <si>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</si>
  <si>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</si>
  <si>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</si>
  <si>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</si>
  <si>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</si>
  <si>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</si>
  <si>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</si>
  <si>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</si>
  <si>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</si>
  <si>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</si>
  <si>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</si>
  <si>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</si>
  <si>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</si>
  <si>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</si>
  <si>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</si>
  <si>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</si>
  <si>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</si>
  <si>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</si>
  <si>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</si>
  <si>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</si>
  <si>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</si>
  <si>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</si>
  <si>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</si>
  <si>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</si>
  <si>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</si>
  <si>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</si>
  <si>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</si>
  <si>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</si>
  <si>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</si>
  <si>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</si>
  <si>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</si>
  <si>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</si>
  <si>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</si>
  <si>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</si>
  <si>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</si>
  <si>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</si>
  <si>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</si>
  <si>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</si>
  <si>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</si>
  <si>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</si>
  <si>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</si>
  <si>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</si>
  <si>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</si>
  <si>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</si>
  <si>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</si>
  <si>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</si>
  <si>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</si>
  <si>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</si>
  <si>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</si>
  <si>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</si>
  <si>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</si>
  <si>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</si>
  <si>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</si>
  <si>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</si>
  <si>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</si>
  <si>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</si>
  <si>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</si>
  <si>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</si>
  <si>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</si>
  <si>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</si>
  <si>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</si>
  <si>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</si>
  <si>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</si>
  <si>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</si>
  <si>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</si>
  <si>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</si>
  <si>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</si>
  <si>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</si>
  <si>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</si>
  <si>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</si>
  <si>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</si>
  <si>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</si>
  <si>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</si>
  <si>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</si>
  <si>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</si>
  <si>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</si>
  <si>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</si>
  <si>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</si>
  <si>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</si>
  <si>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</si>
  <si>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</si>
  <si>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</si>
  <si>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</si>
  <si>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</si>
  <si>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</si>
  <si>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</si>
  <si>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</si>
  <si>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</si>
  <si>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</si>
  <si>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</si>
  <si>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</si>
  <si>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</si>
  <si>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</si>
  <si>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</si>
  <si>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</si>
  <si>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</si>
  <si>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</si>
  <si>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</si>
  <si>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</si>
  <si>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</si>
  <si>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</si>
  <si>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</si>
  <si>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</si>
  <si>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</si>
  <si>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</si>
  <si>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</si>
  <si>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</si>
  <si>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</si>
  <si>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</si>
  <si>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</si>
  <si>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</si>
  <si>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</si>
  <si>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</si>
  <si>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</si>
  <si>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</si>
  <si>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</si>
  <si>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</si>
  <si>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</si>
  <si>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</si>
  <si>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</si>
  <si>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</si>
  <si>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</si>
  <si>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</si>
  <si>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</si>
  <si>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</si>
  <si>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</si>
  <si>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</si>
  <si>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</si>
  <si>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</si>
  <si>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</si>
  <si>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</si>
  <si>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</si>
  <si>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</si>
  <si>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</si>
  <si>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</si>
  <si>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</si>
  <si>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</si>
  <si>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</si>
  <si>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</si>
  <si>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</si>
  <si>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</si>
  <si>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</si>
  <si>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</si>
  <si>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</si>
  <si>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</si>
  <si>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</si>
  <si>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</si>
  <si>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</si>
  <si>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</si>
  <si>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</si>
  <si>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</si>
  <si>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</si>
  <si>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</si>
  <si>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</si>
  <si>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</si>
  <si>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</si>
  <si>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</si>
  <si>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</si>
  <si>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</si>
  <si>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</si>
  <si>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</si>
  <si>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</si>
  <si>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</si>
  <si>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</si>
  <si>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</si>
  <si>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</si>
  <si>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</si>
  <si>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</si>
  <si>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</si>
  <si>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</si>
  <si>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</si>
  <si>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</si>
  <si>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</si>
  <si>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</si>
  <si>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</si>
  <si>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</si>
  <si>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</si>
  <si>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</si>
  <si>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</si>
  <si>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</si>
  <si>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</si>
  <si>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</si>
  <si>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</si>
  <si>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</si>
  <si>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</si>
  <si>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</si>
  <si>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</si>
  <si>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</si>
  <si>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</si>
  <si>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</si>
  <si>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</si>
  <si>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</si>
  <si>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</si>
  <si>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</si>
  <si>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</si>
  <si>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</si>
  <si>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</si>
  <si>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</si>
  <si>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</si>
  <si>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</si>
  <si>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</si>
  <si>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</si>
  <si>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</si>
  <si>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</si>
  <si>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</si>
  <si>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</si>
  <si>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</si>
  <si>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</si>
  <si>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</si>
  <si>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</si>
  <si>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</si>
  <si>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</si>
  <si>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</si>
  <si>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</si>
  <si>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</si>
  <si>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</si>
  <si>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</si>
  <si>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</si>
  <si>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</si>
  <si>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</si>
  <si>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</si>
  <si>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</si>
  <si>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</si>
  <si>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</si>
  <si>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</si>
  <si>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</si>
  <si>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</si>
  <si>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</si>
  <si>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</si>
  <si>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</si>
  <si>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</si>
  <si>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</si>
  <si>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</si>
  <si>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</si>
  <si>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</si>
  <si>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</si>
  <si>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</si>
  <si>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</si>
  <si>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</si>
  <si>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</si>
  <si>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</si>
  <si>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</si>
  <si>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</si>
  <si>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</si>
  <si>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</si>
  <si>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</si>
  <si>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</si>
  <si>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</si>
  <si>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</si>
  <si>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</si>
  <si>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</si>
  <si>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</si>
  <si>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</si>
  <si>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</si>
  <si>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</si>
  <si>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</si>
  <si>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</si>
  <si>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</si>
  <si>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</si>
  <si>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</si>
  <si>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</si>
  <si>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</si>
  <si>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</si>
  <si>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</si>
  <si>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</si>
  <si>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</si>
  <si>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</si>
  <si>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</si>
  <si>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</si>
  <si>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</si>
  <si>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</si>
  <si>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</si>
  <si>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</si>
  <si>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</si>
  <si>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</si>
  <si>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</si>
  <si>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</si>
  <si>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</si>
  <si>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</si>
  <si>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</si>
  <si>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</si>
  <si>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</si>
  <si>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</si>
  <si>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</si>
  <si>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</si>
  <si>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</si>
  <si>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</si>
  <si>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</si>
  <si>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</si>
  <si>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</si>
  <si>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</si>
  <si>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</si>
  <si>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</si>
  <si>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</si>
  <si>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</si>
  <si>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</si>
  <si>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</si>
  <si>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</si>
  <si>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</si>
  <si>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</si>
  <si>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</si>
  <si>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</si>
  <si>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</si>
  <si>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</si>
  <si>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</si>
  <si>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</si>
  <si>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</si>
  <si>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</si>
  <si>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</si>
  <si>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</si>
  <si>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</si>
  <si>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</si>
  <si>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</si>
  <si>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</si>
  <si>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</si>
  <si>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</si>
  <si>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</si>
  <si>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</si>
  <si>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</si>
  <si>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</si>
  <si>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</si>
  <si>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</si>
  <si>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</si>
  <si>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</si>
  <si>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</si>
  <si>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</si>
  <si>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</si>
  <si>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</si>
  <si>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</si>
  <si>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</si>
  <si>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</si>
  <si>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</si>
  <si>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</si>
  <si>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</si>
  <si>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</si>
  <si>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</si>
  <si>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</si>
  <si>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</si>
  <si>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</si>
  <si>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</si>
  <si>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</si>
  <si>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</si>
  <si>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</si>
  <si>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</si>
  <si>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</si>
  <si>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</si>
  <si>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</si>
  <si>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</si>
  <si>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</si>
  <si>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</si>
  <si>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</si>
  <si>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</si>
  <si>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</si>
  <si>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</si>
  <si>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</si>
  <si>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</si>
  <si>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</si>
  <si>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</si>
  <si>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</si>
  <si>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</si>
  <si>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</si>
  <si>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</si>
  <si>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</si>
  <si>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</si>
  <si>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</si>
  <si>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</si>
  <si>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</si>
  <si>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</si>
  <si>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</si>
  <si>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</si>
  <si>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</si>
  <si>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</si>
  <si>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</si>
  <si>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</si>
  <si>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</si>
  <si>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</si>
  <si>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</si>
  <si>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</si>
  <si>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</si>
  <si>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</si>
  <si>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</si>
  <si>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</si>
  <si>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</si>
  <si>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</si>
  <si>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</si>
  <si>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</si>
  <si>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</si>
  <si>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</si>
  <si>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</si>
  <si>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</si>
  <si>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</si>
  <si>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</si>
  <si>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</si>
  <si>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</si>
  <si>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</si>
  <si>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</si>
  <si>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</si>
  <si>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</si>
  <si>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</si>
  <si>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</si>
  <si>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</si>
  <si>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</si>
  <si>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</si>
  <si>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</si>
  <si>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</si>
  <si>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</si>
  <si>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</si>
  <si>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</si>
  <si>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</si>
  <si>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</si>
  <si>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</si>
  <si>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</si>
  <si>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</si>
  <si>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</si>
  <si>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</si>
  <si>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</si>
  <si>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</si>
  <si>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</si>
  <si>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</si>
  <si>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</si>
  <si>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</si>
  <si>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</si>
  <si>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</si>
  <si>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</si>
  <si>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</si>
  <si>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</si>
  <si>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</si>
  <si>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</si>
  <si>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</si>
  <si>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</si>
  <si>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</si>
  <si>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</si>
  <si>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</si>
  <si>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</si>
  <si>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</si>
  <si>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</si>
  <si>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</si>
  <si>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</si>
  <si>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</si>
  <si>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</si>
  <si>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</si>
  <si>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</si>
  <si>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</si>
  <si>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</si>
  <si>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</si>
  <si>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</si>
  <si>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</si>
  <si>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</si>
  <si>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</si>
  <si>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</si>
  <si>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</si>
  <si>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</si>
  <si>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</si>
  <si>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</si>
  <si>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</si>
  <si>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</si>
  <si>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</si>
  <si>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</si>
  <si>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</si>
  <si>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</si>
  <si>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</si>
  <si>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</si>
  <si>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</si>
  <si>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</si>
  <si>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</si>
  <si>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</si>
  <si>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</si>
  <si>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</si>
  <si>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</si>
  <si>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</si>
  <si>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</si>
  <si>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</si>
  <si>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</si>
  <si>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</si>
  <si>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</si>
  <si>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</si>
  <si>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</si>
  <si>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</si>
  <si>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</si>
  <si>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</si>
  <si>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</si>
  <si>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</si>
  <si>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</si>
  <si>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</si>
  <si>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</si>
  <si>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</si>
  <si>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</si>
  <si>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</si>
  <si>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</si>
  <si>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</si>
  <si>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</si>
  <si>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</si>
  <si>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</si>
  <si>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</si>
  <si>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</si>
  <si>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</si>
  <si>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</si>
  <si>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</si>
  <si>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</si>
  <si>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</si>
  <si>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</si>
  <si>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</si>
  <si>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</si>
  <si>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</si>
  <si>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</si>
  <si>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</si>
  <si>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</si>
  <si>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</si>
  <si>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</si>
  <si>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</si>
  <si>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</si>
  <si>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</si>
  <si>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</si>
  <si>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</si>
  <si>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</si>
  <si>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</si>
  <si>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</si>
  <si>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</si>
  <si>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</si>
  <si>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</si>
  <si>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</si>
  <si>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</si>
  <si>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</si>
  <si>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</si>
  <si>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</si>
  <si>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</si>
  <si>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</si>
  <si>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</si>
  <si>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</si>
  <si>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</si>
  <si>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</si>
  <si>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</si>
  <si>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</si>
  <si>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</si>
  <si>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</si>
  <si>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</si>
  <si>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</si>
  <si>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</si>
  <si>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</si>
  <si>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</si>
  <si>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</si>
  <si>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</si>
  <si>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</si>
  <si>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</si>
  <si>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</si>
  <si>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</si>
  <si>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</si>
  <si>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</si>
  <si>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</si>
  <si>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</si>
  <si>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</si>
  <si>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</si>
  <si>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</si>
  <si>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</si>
  <si>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</si>
  <si>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</si>
  <si>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</si>
  <si>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</si>
  <si>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</si>
  <si>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</si>
  <si>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</si>
  <si>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</si>
  <si>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</si>
  <si>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</si>
  <si>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</si>
  <si>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</si>
  <si>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</si>
  <si>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</si>
  <si>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</si>
  <si>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</si>
  <si>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</si>
  <si>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</si>
  <si>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</si>
  <si>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</si>
  <si>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</si>
  <si>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</si>
  <si>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</si>
  <si>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</si>
  <si>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</si>
  <si>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</si>
  <si>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</si>
  <si>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</si>
  <si>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</si>
  <si>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</si>
  <si>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</si>
  <si>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</si>
  <si>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</si>
  <si>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</si>
  <si>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</si>
  <si>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</si>
  <si>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</si>
  <si>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</si>
  <si>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</si>
  <si>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</si>
  <si>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</si>
  <si>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</si>
  <si>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</si>
  <si>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</si>
  <si>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</si>
  <si>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</si>
  <si>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</si>
  <si>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</si>
  <si>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</si>
  <si>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</si>
  <si>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</si>
  <si>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</si>
  <si>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</si>
  <si>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</si>
  <si>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</si>
  <si>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</si>
  <si>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</si>
  <si>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</si>
  <si>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</si>
  <si>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</si>
  <si>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</si>
  <si>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</si>
  <si>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</si>
  <si>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</si>
  <si>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</si>
  <si>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</si>
  <si>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</si>
  <si>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</si>
  <si>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</si>
  <si>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</si>
  <si>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</si>
  <si>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</si>
  <si>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</si>
  <si>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</si>
  <si>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</si>
  <si>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</si>
  <si>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</si>
  <si>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</si>
  <si>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</si>
  <si>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</si>
  <si>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</si>
  <si>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</si>
  <si>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</si>
  <si>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</si>
  <si>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</si>
  <si>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</si>
  <si>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</si>
  <si>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</si>
  <si>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</si>
  <si>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</si>
  <si>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</si>
  <si>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</si>
  <si>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</si>
  <si>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</si>
  <si>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</si>
  <si>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</si>
  <si>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</si>
  <si>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</si>
  <si>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</si>
  <si>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</si>
  <si>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</si>
  <si>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</si>
  <si>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</si>
  <si>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</si>
  <si>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</si>
  <si>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</si>
  <si>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</si>
  <si>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</si>
  <si>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</si>
  <si>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</si>
  <si>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</si>
  <si>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</si>
  <si>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</si>
  <si>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</si>
  <si>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</si>
  <si>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</si>
  <si>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</si>
  <si>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</si>
  <si>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</si>
  <si>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</si>
  <si>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</si>
  <si>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</si>
  <si>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</si>
  <si>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</si>
  <si>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</si>
  <si>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</si>
  <si>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</si>
  <si>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</si>
  <si>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</si>
  <si>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</si>
  <si>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</si>
  <si>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</si>
  <si>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</si>
  <si>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</si>
  <si>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</si>
  <si>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</si>
  <si>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</si>
  <si>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</si>
  <si>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</si>
  <si>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</si>
  <si>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</si>
  <si>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</si>
  <si>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</si>
  <si>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</si>
  <si>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</si>
  <si>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</si>
  <si>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</si>
  <si>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</si>
  <si>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</si>
  <si>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</si>
  <si>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</si>
  <si>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</si>
  <si>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</si>
  <si>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</si>
  <si>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</si>
  <si>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</si>
  <si>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</si>
  <si>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</si>
  <si>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</si>
  <si>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</si>
  <si>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</si>
  <si>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</si>
  <si>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</si>
  <si>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</si>
  <si>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</si>
  <si>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</si>
  <si>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</si>
  <si>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</si>
  <si>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</si>
  <si>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</si>
  <si>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</si>
  <si>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</si>
  <si>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</si>
  <si>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</si>
  <si>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</si>
  <si>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</si>
  <si>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</si>
  <si>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</si>
  <si>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</si>
  <si>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</si>
  <si>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</si>
  <si>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</si>
  <si>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</si>
  <si>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</si>
  <si>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</si>
  <si>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</si>
  <si>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</si>
  <si>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</si>
  <si>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</si>
  <si>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</si>
  <si>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</si>
  <si>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</si>
  <si>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</si>
  <si>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</si>
  <si>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</si>
  <si>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</si>
  <si>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</si>
  <si>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</si>
  <si>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</si>
  <si>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</si>
  <si>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</si>
  <si>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</si>
  <si>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</si>
  <si>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</si>
  <si>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</si>
  <si>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</si>
  <si>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</si>
  <si>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</si>
  <si>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</si>
  <si>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</si>
  <si>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</si>
  <si>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</si>
  <si>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</si>
  <si>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</si>
  <si>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</si>
  <si>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</si>
  <si>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</si>
  <si>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</si>
  <si>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</si>
  <si>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</si>
  <si>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</si>
  <si>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</si>
  <si>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</si>
  <si>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</si>
  <si>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</si>
  <si>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</si>
  <si>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</si>
  <si>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</si>
  <si>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</si>
  <si>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</si>
  <si>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</si>
  <si>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</si>
  <si>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</si>
  <si>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</si>
  <si>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</si>
  <si>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</si>
  <si>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</si>
  <si>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</si>
  <si>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</si>
  <si>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</si>
  <si>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</si>
  <si>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</si>
  <si>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</si>
  <si>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</si>
  <si>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</si>
  <si>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</si>
  <si>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</si>
  <si>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</si>
  <si>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</si>
  <si>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</si>
  <si>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</si>
  <si>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</si>
  <si>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</si>
  <si>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</si>
  <si>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</si>
  <si>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</si>
  <si>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</si>
  <si>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</si>
  <si>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</si>
  <si>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</si>
  <si>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</si>
  <si>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</si>
  <si>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</si>
  <si>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</si>
  <si>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</si>
  <si>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</si>
  <si>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</si>
  <si>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</si>
  <si>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</si>
  <si>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</si>
  <si>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</si>
  <si>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</si>
  <si>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</si>
  <si>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</si>
  <si>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</si>
  <si>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</si>
  <si>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</si>
  <si>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</si>
  <si>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</si>
  <si>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</si>
  <si>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</si>
  <si>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</si>
  <si>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</si>
  <si>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</si>
  <si>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</si>
  <si>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</si>
  <si>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</si>
  <si>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</si>
  <si>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</si>
  <si>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</si>
  <si>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</si>
  <si>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</si>
  <si>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</si>
  <si>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</si>
  <si>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</si>
  <si>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</si>
  <si>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</si>
  <si>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</si>
  <si>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</si>
  <si>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</si>
  <si>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</si>
  <si>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</si>
  <si>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</si>
  <si>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</si>
  <si>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</si>
  <si>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</si>
  <si>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</si>
  <si>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</si>
  <si>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</si>
  <si>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</si>
  <si>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</si>
  <si>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</si>
  <si>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</si>
  <si>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</si>
  <si>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</si>
  <si>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</si>
  <si>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</si>
  <si>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</si>
  <si>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</si>
  <si>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</si>
  <si>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</si>
  <si>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</si>
  <si>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</si>
  <si>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</si>
  <si>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</si>
  <si>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</si>
  <si>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</si>
  <si>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</si>
  <si>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</si>
  <si>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</si>
  <si>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</si>
  <si>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</si>
  <si>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</si>
  <si>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</si>
  <si>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</si>
  <si>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</si>
  <si>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</si>
  <si>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</si>
  <si>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</si>
  <si>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</si>
  <si>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</si>
  <si>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</si>
  <si>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</si>
  <si>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</si>
  <si>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</si>
  <si>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</si>
  <si>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</si>
  <si>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</si>
  <si>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</si>
  <si>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</si>
  <si>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</si>
  <si>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</si>
  <si>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</si>
  <si>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</si>
  <si>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</si>
  <si>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</si>
  <si>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</si>
  <si>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</si>
  <si>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</si>
  <si>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</si>
  <si>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</si>
  <si>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</si>
  <si>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</si>
  <si>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</si>
  <si>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</si>
  <si>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</si>
  <si>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</si>
  <si>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</si>
  <si>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</si>
  <si>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</si>
  <si>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</si>
  <si>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</si>
  <si>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</si>
  <si>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</si>
  <si>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</si>
  <si>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</si>
  <si>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</si>
  <si>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</si>
  <si>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</si>
  <si>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</si>
  <si>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</si>
  <si>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</si>
  <si>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</si>
  <si>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</si>
  <si>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</si>
  <si>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</si>
  <si>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</si>
  <si>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</si>
  <si>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</si>
  <si>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</si>
  <si>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</si>
  <si>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</si>
  <si>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</si>
  <si>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</si>
  <si>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</si>
  <si>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</si>
  <si>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</si>
  <si>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</si>
  <si>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</si>
  <si>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</si>
  <si>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</si>
  <si>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</si>
  <si>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</si>
  <si>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</si>
  <si>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</si>
  <si>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</si>
  <si>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</si>
  <si>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</si>
  <si>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</si>
  <si>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</si>
  <si>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</si>
  <si>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</si>
  <si>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</si>
  <si>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</si>
  <si>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</si>
  <si>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</si>
  <si>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</si>
  <si>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</si>
  <si>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</si>
  <si>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</si>
  <si>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</si>
  <si>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</si>
  <si>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</si>
  <si>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</si>
  <si>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</si>
  <si>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</si>
  <si>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</si>
  <si>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</si>
  <si>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</si>
  <si>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</si>
  <si>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</si>
  <si>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</si>
  <si>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</si>
  <si>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</si>
  <si>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</si>
  <si>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</si>
  <si>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</si>
  <si>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</si>
  <si>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</si>
  <si>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</si>
  <si>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</si>
  <si>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</si>
  <si>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</si>
  <si>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</si>
  <si>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</si>
  <si>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</si>
  <si>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</si>
  <si>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</si>
  <si>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</si>
  <si>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</si>
  <si>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</si>
  <si>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</si>
  <si>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</si>
  <si>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</si>
  <si>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</si>
  <si>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</si>
  <si>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</si>
  <si>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</si>
  <si>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</si>
  <si>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</si>
  <si>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</si>
  <si>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</si>
  <si>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</si>
  <si>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</si>
  <si>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</si>
  <si>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</si>
  <si>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</si>
  <si>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</si>
  <si>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</si>
  <si>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</si>
  <si>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</si>
  <si>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</si>
  <si>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</si>
  <si>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</si>
  <si>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</si>
  <si>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</si>
  <si>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</si>
  <si>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</si>
  <si>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</si>
  <si>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</si>
  <si>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</si>
  <si>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</si>
  <si>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</si>
  <si>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</si>
  <si>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</si>
  <si>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</si>
  <si>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</si>
  <si>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</si>
  <si>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</si>
  <si>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</si>
  <si>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</si>
  <si>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</si>
  <si>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</si>
  <si>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</si>
  <si>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</si>
  <si>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</si>
  <si>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</si>
  <si>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</si>
  <si>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</si>
  <si>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</si>
  <si>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</si>
  <si>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</si>
  <si>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</si>
  <si>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</si>
  <si>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</si>
  <si>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</si>
  <si>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</si>
  <si>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</si>
  <si>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</si>
  <si>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</si>
  <si>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</si>
  <si>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</si>
  <si>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</si>
  <si>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</si>
  <si>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</si>
  <si>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</si>
  <si>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</si>
  <si>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</si>
  <si>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</si>
  <si>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</si>
  <si>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</si>
  <si>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</si>
  <si>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</si>
  <si>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</si>
  <si>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</si>
  <si>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</si>
  <si>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</si>
  <si>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</si>
  <si>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</si>
  <si>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</si>
  <si>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</si>
  <si>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</si>
  <si>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</si>
  <si>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</si>
  <si>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</si>
  <si>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</si>
  <si>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</si>
  <si>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</si>
  <si>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</si>
  <si>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</si>
  <si>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</si>
  <si>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</si>
  <si>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</si>
  <si>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</si>
  <si>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</si>
  <si>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</si>
  <si>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</si>
  <si>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</si>
  <si>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</si>
  <si>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</si>
  <si>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</si>
  <si>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</si>
  <si>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</si>
  <si>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</si>
  <si>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</si>
  <si>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</si>
  <si>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</si>
  <si>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</si>
  <si>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</si>
  <si>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</si>
  <si>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</si>
  <si>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</si>
  <si>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</si>
  <si>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</si>
  <si>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</si>
  <si>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</si>
  <si>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</si>
  <si>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</si>
  <si>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</si>
  <si>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</si>
  <si>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</si>
  <si>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</si>
  <si>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</si>
  <si>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</si>
  <si>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</si>
  <si>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</si>
  <si>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</si>
  <si>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</si>
  <si>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</si>
  <si>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</si>
  <si>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</si>
  <si>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</si>
  <si>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</si>
  <si>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</si>
  <si>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</si>
  <si>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</si>
  <si>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</si>
  <si>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</si>
  <si>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</si>
  <si>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</si>
  <si>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</si>
  <si>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</si>
  <si>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</si>
  <si>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</si>
  <si>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</si>
  <si>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</si>
  <si>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</si>
  <si>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</si>
  <si>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</si>
  <si>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</si>
  <si>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</si>
  <si>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</si>
  <si>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</si>
  <si>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</si>
  <si>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</si>
  <si>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</si>
  <si>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</si>
  <si>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</si>
  <si>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</si>
  <si>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</si>
  <si>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</si>
  <si>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</si>
  <si>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</si>
  <si>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</si>
  <si>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</si>
  <si>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</si>
  <si>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</si>
  <si>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</si>
  <si>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</si>
  <si>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</si>
  <si>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</si>
  <si>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</si>
  <si>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</si>
  <si>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</si>
  <si>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</si>
  <si>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</si>
  <si>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</si>
  <si>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</si>
  <si>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</si>
  <si>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</si>
  <si>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</si>
  <si>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</si>
  <si>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</si>
  <si>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</si>
  <si>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</si>
  <si>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</si>
  <si>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</si>
  <si>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</si>
  <si>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</si>
  <si>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</si>
  <si>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</si>
  <si>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</si>
  <si>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</si>
  <si>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</si>
  <si>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</si>
  <si>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</si>
  <si>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</si>
  <si>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</si>
  <si>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</si>
  <si>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</si>
  <si>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</si>
  <si>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</si>
  <si>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</si>
  <si>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</si>
  <si>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</si>
  <si>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</si>
  <si>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</si>
  <si>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</si>
  <si>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</si>
  <si>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</si>
  <si>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</si>
  <si>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</si>
  <si>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</si>
  <si>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</si>
  <si>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</si>
  <si>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</si>
  <si>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</si>
  <si>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</si>
  <si>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</si>
  <si>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</si>
  <si>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</si>
  <si>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</si>
  <si>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</si>
  <si>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</si>
  <si>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</si>
  <si>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</si>
  <si>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</si>
  <si>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</si>
  <si>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</si>
  <si>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</si>
  <si>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</si>
  <si>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</si>
  <si>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</si>
  <si>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</si>
  <si>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</si>
  <si>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</si>
  <si>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</si>
  <si>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</si>
  <si>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</si>
  <si>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</si>
  <si>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</si>
  <si>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</si>
  <si>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</si>
  <si>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</si>
  <si>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</si>
  <si>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</si>
  <si>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</si>
  <si>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</si>
  <si>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</si>
  <si>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</si>
  <si>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</si>
  <si>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</si>
  <si>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</si>
  <si>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</si>
  <si>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</si>
  <si>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</si>
  <si>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</si>
  <si>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</si>
  <si>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</si>
  <si>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</si>
  <si>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</si>
  <si>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</si>
  <si>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</si>
  <si>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</si>
  <si>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</si>
  <si>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</si>
  <si>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</si>
  <si>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</si>
  <si>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</si>
  <si>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</si>
  <si>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</si>
  <si>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</si>
  <si>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</si>
  <si>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</si>
  <si>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</si>
  <si>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</si>
  <si>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</si>
  <si>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</si>
  <si>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</si>
  <si>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</si>
  <si>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</si>
  <si>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</si>
  <si>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</si>
  <si>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</si>
  <si>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</si>
  <si>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</si>
  <si>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</si>
  <si>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</si>
  <si>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</si>
  <si>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</si>
  <si>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</si>
  <si>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</si>
  <si>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</si>
  <si>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</si>
  <si>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</si>
  <si>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</si>
  <si>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</si>
  <si>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</si>
  <si>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</si>
  <si>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</si>
  <si>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</si>
  <si>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</si>
  <si>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</si>
  <si>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</si>
  <si>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</si>
  <si>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</si>
  <si>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</si>
  <si>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</si>
  <si>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</si>
  <si>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</si>
  <si>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</si>
  <si>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</si>
  <si>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</si>
  <si>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</si>
  <si>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</si>
  <si>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</si>
  <si>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</si>
  <si>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</si>
  <si>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</si>
  <si>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</si>
  <si>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</si>
  <si>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</si>
  <si>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</si>
  <si>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</si>
  <si>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</si>
  <si>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</si>
  <si>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</si>
  <si>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</si>
  <si>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</si>
  <si>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</si>
  <si>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</si>
  <si>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</si>
  <si>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</si>
  <si>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</si>
  <si>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</si>
  <si>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</si>
  <si>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</si>
  <si>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</si>
  <si>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</si>
  <si>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</si>
  <si>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</si>
  <si>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</si>
  <si>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</si>
  <si>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</si>
  <si>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</si>
  <si>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</si>
  <si>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</si>
  <si>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</si>
  <si>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</si>
  <si>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</si>
  <si>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</si>
  <si>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</si>
  <si>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</si>
  <si>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</si>
  <si>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</si>
  <si>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</si>
  <si>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</si>
  <si>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</si>
  <si>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</si>
  <si>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</si>
  <si>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</si>
  <si>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</si>
  <si>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</si>
  <si>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</si>
  <si>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</si>
  <si>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</si>
  <si>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</si>
  <si>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</si>
  <si>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</si>
  <si>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</si>
  <si>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</si>
  <si>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</si>
  <si>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</si>
  <si>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</si>
  <si>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</si>
  <si>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</si>
  <si>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</si>
  <si>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</si>
  <si>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</si>
  <si>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</si>
  <si>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</si>
  <si>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</si>
  <si>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</si>
  <si>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</si>
  <si>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</si>
  <si>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</si>
  <si>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</si>
  <si>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</si>
  <si>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</si>
  <si>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</si>
  <si>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</si>
  <si>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</si>
  <si>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</si>
  <si>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</si>
  <si>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</si>
  <si>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</si>
  <si>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</si>
  <si>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</si>
  <si>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</si>
  <si>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</si>
  <si>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</si>
  <si>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</si>
  <si>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</si>
  <si>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</si>
  <si>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</si>
  <si>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</si>
  <si>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</si>
  <si>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</si>
  <si>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</si>
  <si>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</si>
  <si>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</si>
  <si>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</si>
  <si>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</si>
  <si>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</si>
  <si>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</si>
  <si>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</si>
  <si>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</si>
  <si>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</si>
  <si>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</si>
  <si>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</si>
  <si>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</si>
  <si>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</si>
  <si>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</si>
  <si>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</si>
  <si>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</si>
  <si>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</si>
  <si>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</si>
  <si>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</si>
  <si>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</si>
  <si>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</si>
  <si>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</si>
  <si>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</si>
  <si>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</si>
  <si>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</si>
  <si>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</si>
  <si>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</si>
  <si>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</si>
  <si>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</si>
  <si>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</si>
  <si>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</si>
  <si>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</si>
  <si>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</si>
  <si>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</si>
  <si>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</si>
  <si>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</si>
  <si>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</si>
  <si>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</si>
  <si>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</si>
  <si>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</si>
  <si>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</si>
  <si>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</si>
  <si>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</si>
  <si>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</si>
  <si>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</si>
  <si>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</si>
  <si>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</si>
  <si>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</si>
  <si>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</si>
  <si>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</si>
  <si>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</si>
  <si>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</si>
  <si>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</si>
  <si>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</si>
  <si>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</si>
  <si>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</si>
  <si>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</si>
  <si>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</si>
  <si>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</si>
  <si>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</si>
  <si>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</si>
  <si>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</si>
  <si>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</si>
  <si>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</si>
  <si>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</si>
  <si>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</si>
  <si>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</si>
  <si>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</si>
  <si>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</si>
  <si>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</si>
  <si>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</si>
  <si>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</si>
  <si>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</si>
  <si>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</si>
  <si>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</si>
  <si>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</si>
  <si>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</si>
  <si>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</si>
  <si>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</si>
  <si>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</si>
  <si>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</si>
  <si>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</si>
  <si>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</si>
  <si>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</si>
  <si>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</si>
  <si>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</si>
  <si>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</si>
  <si>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</si>
  <si>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</si>
  <si>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</si>
  <si>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</si>
  <si>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</si>
  <si>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</si>
  <si>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</si>
  <si>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</si>
  <si>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</si>
  <si>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</si>
  <si>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</si>
  <si>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</si>
  <si>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</si>
  <si>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</si>
  <si>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</si>
  <si>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</si>
  <si>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</si>
  <si>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</si>
  <si>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</si>
  <si>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</si>
  <si>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</si>
  <si>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</si>
  <si>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</si>
  <si>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</si>
  <si>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</si>
  <si>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</si>
  <si>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</si>
  <si>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</si>
  <si>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</si>
  <si>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</si>
  <si>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</si>
  <si>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</si>
  <si>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</si>
  <si>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</si>
  <si>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</si>
  <si>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</si>
  <si>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</si>
  <si>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</si>
  <si>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</si>
  <si>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</si>
  <si>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</si>
  <si>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</si>
  <si>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</si>
  <si>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</si>
  <si>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</si>
  <si>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</si>
  <si>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</si>
  <si>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</si>
  <si>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</si>
  <si>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</si>
  <si>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</si>
  <si>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</si>
  <si>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</si>
  <si>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</si>
  <si>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</si>
  <si>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</si>
  <si>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</si>
  <si>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</si>
  <si>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</si>
  <si>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</si>
  <si>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</si>
  <si>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</si>
  <si>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</si>
  <si>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</si>
  <si>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</si>
  <si>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</si>
  <si>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</si>
  <si>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</si>
  <si>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</si>
  <si>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</si>
  <si>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</si>
  <si>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</si>
  <si>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</si>
  <si>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</si>
  <si>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</si>
  <si>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</si>
  <si>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</si>
  <si>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</si>
  <si>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</si>
  <si>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</si>
  <si>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</si>
  <si>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</si>
  <si>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</si>
  <si>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</si>
  <si>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</si>
  <si>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</si>
  <si>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</si>
  <si>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</si>
  <si>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</si>
  <si>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</si>
  <si>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</si>
  <si>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</si>
  <si>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</si>
  <si>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</si>
  <si>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</si>
  <si>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</si>
  <si>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</si>
  <si>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</si>
  <si>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</si>
  <si>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</si>
  <si>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</si>
  <si>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</si>
  <si>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</si>
  <si>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</si>
  <si>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</si>
  <si>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</si>
  <si>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</si>
  <si>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</si>
  <si>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</si>
  <si>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</si>
  <si>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</si>
  <si>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</si>
  <si>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</si>
  <si>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</si>
  <si>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</si>
  <si>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</si>
  <si>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</si>
  <si>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</si>
  <si>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</si>
  <si>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</si>
  <si>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</si>
  <si>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</si>
  <si>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</si>
  <si>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</si>
  <si>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</si>
  <si>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</si>
  <si>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</si>
  <si>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</si>
  <si>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</si>
  <si>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</si>
  <si>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</si>
  <si>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</si>
  <si>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</si>
  <si>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</si>
  <si>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</si>
  <si>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</si>
  <si>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</si>
  <si>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</si>
  <si>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</si>
  <si>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</si>
  <si>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</si>
  <si>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</si>
  <si>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</si>
  <si>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</si>
  <si>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</si>
  <si>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</si>
  <si>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</si>
  <si>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</si>
  <si>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</si>
  <si>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</si>
  <si>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</si>
  <si>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</si>
  <si>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</si>
  <si>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</si>
  <si>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</si>
  <si>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</si>
  <si>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</si>
  <si>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</si>
  <si>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</si>
  <si>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</si>
  <si>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</si>
  <si>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</si>
  <si>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</si>
  <si>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</si>
  <si>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</si>
  <si>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</si>
  <si>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</si>
  <si>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</si>
  <si>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</si>
  <si>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</si>
  <si>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</si>
  <si>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</si>
  <si>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</si>
  <si>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</si>
  <si>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</si>
  <si>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</si>
  <si>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</si>
  <si>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</si>
  <si>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</si>
  <si>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</si>
  <si>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</si>
  <si>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</si>
  <si>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</si>
  <si>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</si>
  <si>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</si>
  <si>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</si>
  <si>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</si>
  <si>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</si>
  <si>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</si>
  <si>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</si>
  <si>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</si>
  <si>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</si>
  <si>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</si>
  <si>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</si>
  <si>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</si>
  <si>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</si>
  <si>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</si>
  <si>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</si>
  <si>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</si>
  <si>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</si>
  <si>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</si>
  <si>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</si>
  <si>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</si>
  <si>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</si>
  <si>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</si>
  <si>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</si>
  <si>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</si>
  <si>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</si>
  <si>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</si>
  <si>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</si>
  <si>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</si>
  <si>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</si>
  <si>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</si>
  <si>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</si>
  <si>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</si>
  <si>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</si>
  <si>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</si>
  <si>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</si>
  <si>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</si>
  <si>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</si>
  <si>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</si>
  <si>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</si>
  <si>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</si>
  <si>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</si>
  <si>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</si>
  <si>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</si>
  <si>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</si>
  <si>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</si>
  <si>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</si>
  <si>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</si>
  <si>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</si>
  <si>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</si>
  <si>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</si>
  <si>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</si>
  <si>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</si>
  <si>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</si>
  <si>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</si>
  <si>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</si>
  <si>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</si>
  <si>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</si>
  <si>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</si>
  <si>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</si>
  <si>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</si>
  <si>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</si>
  <si>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</si>
  <si>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</si>
  <si>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</si>
  <si>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</si>
  <si>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</si>
  <si>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</si>
  <si>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</si>
  <si>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</si>
  <si>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</si>
  <si>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</si>
  <si>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</si>
  <si>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</si>
  <si>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</si>
  <si>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</si>
  <si>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</si>
  <si>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</si>
  <si>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</si>
  <si>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</si>
  <si>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</si>
  <si>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</si>
  <si>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</si>
  <si>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</si>
  <si>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</si>
  <si>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</si>
  <si>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</si>
  <si>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</si>
  <si>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</si>
  <si>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</si>
  <si>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</si>
  <si>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</si>
  <si>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</si>
  <si>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</si>
  <si>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</si>
  <si>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</si>
  <si>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</si>
  <si>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</si>
  <si>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</si>
  <si>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</si>
  <si>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</si>
  <si>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</si>
  <si>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</si>
  <si>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</si>
  <si>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</si>
  <si>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</si>
  <si>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</si>
  <si>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</si>
  <si>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</si>
  <si>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</si>
  <si>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</si>
  <si>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</si>
  <si>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</si>
  <si>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</si>
  <si>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</si>
  <si>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</si>
  <si>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</si>
  <si>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</si>
  <si>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</si>
  <si>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</si>
  <si>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</si>
  <si>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</si>
  <si>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</si>
  <si>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</si>
  <si>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</si>
  <si>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</si>
  <si>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</si>
  <si>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</si>
  <si>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</si>
  <si>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</si>
  <si>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</si>
  <si>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</si>
  <si>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</si>
  <si>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</si>
  <si>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</si>
  <si>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</si>
  <si>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</si>
  <si>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</si>
  <si>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</si>
  <si>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</si>
  <si>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</si>
  <si>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</si>
  <si>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</si>
  <si>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</si>
  <si>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</si>
  <si>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</si>
  <si>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</si>
  <si>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</si>
  <si>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</si>
  <si>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</si>
  <si>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</si>
  <si>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</si>
  <si>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</si>
  <si>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</si>
  <si>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</si>
  <si>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</si>
  <si>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</si>
  <si>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</si>
  <si>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</si>
  <si>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</si>
  <si>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</si>
  <si>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</si>
  <si>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</si>
  <si>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</si>
  <si>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</si>
  <si>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</si>
  <si>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</si>
  <si>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</si>
  <si>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</si>
  <si>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</si>
  <si>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</si>
  <si>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</si>
  <si>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</si>
  <si>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</si>
  <si>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</si>
  <si>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</si>
  <si>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</si>
  <si>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</si>
  <si>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</si>
  <si>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</si>
  <si>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</si>
  <si>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</si>
  <si>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</si>
  <si>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</si>
  <si>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</si>
  <si>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</si>
  <si>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</si>
  <si>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</si>
  <si>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</si>
  <si>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</si>
  <si>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</si>
  <si>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</si>
  <si>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</si>
  <si>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</si>
  <si>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</si>
  <si>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</si>
  <si>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</si>
  <si>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</si>
  <si>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</si>
  <si>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</si>
  <si>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</si>
  <si>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</si>
  <si>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</si>
  <si>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</si>
  <si>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</si>
  <si>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</si>
  <si>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</si>
  <si>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</si>
  <si>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</si>
  <si>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</si>
  <si>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</si>
  <si>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</si>
  <si>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</si>
  <si>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</si>
  <si>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</si>
  <si>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</si>
  <si>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</si>
  <si>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</si>
  <si>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</si>
  <si>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</si>
  <si>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</si>
  <si>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</si>
  <si>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</si>
  <si>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</si>
  <si>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</si>
  <si>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</si>
  <si>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</si>
  <si>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</si>
  <si>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</si>
  <si>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</si>
  <si>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</si>
  <si>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</si>
  <si>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</si>
  <si>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</si>
  <si>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</si>
  <si>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</si>
  <si>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</si>
  <si>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</si>
  <si>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</si>
  <si>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</si>
  <si>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</si>
  <si>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</si>
  <si>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</si>
  <si>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</si>
  <si>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</si>
  <si>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</si>
  <si>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</si>
  <si>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</si>
  <si>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</si>
  <si>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</si>
  <si>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</si>
  <si>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</si>
  <si>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</si>
  <si>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</si>
  <si>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</si>
  <si>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</si>
  <si>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</si>
  <si>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</si>
  <si>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</si>
  <si>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</si>
  <si>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</si>
  <si>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</si>
  <si>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</si>
  <si>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</si>
  <si>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</si>
  <si>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</si>
  <si>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</si>
  <si>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</si>
  <si>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</si>
  <si>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</si>
  <si>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</si>
  <si>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</si>
  <si>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</si>
  <si>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</si>
  <si>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</si>
  <si>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</si>
  <si>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</si>
  <si>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</si>
  <si>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</si>
  <si>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</si>
  <si>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</si>
  <si>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</si>
  <si>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</si>
  <si>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</si>
  <si>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</si>
  <si>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</si>
  <si>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</si>
  <si>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</si>
  <si>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</si>
  <si>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</si>
  <si>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</si>
  <si>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</si>
  <si>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</si>
  <si>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</si>
  <si>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</si>
  <si>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</si>
  <si>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</si>
  <si>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</si>
  <si>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</si>
  <si>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</si>
  <si>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</si>
  <si>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</si>
  <si>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</si>
  <si>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</si>
  <si>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</si>
  <si>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</si>
  <si>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</si>
  <si>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</si>
  <si>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</si>
  <si>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</si>
  <si>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</si>
  <si>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</si>
  <si>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</si>
  <si>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</si>
  <si>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</si>
  <si>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</si>
  <si>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</si>
  <si>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</si>
  <si>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</si>
  <si>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</si>
  <si>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</si>
  <si>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</si>
  <si>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</si>
  <si>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</si>
  <si>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</si>
  <si>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</si>
  <si>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</si>
  <si>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</si>
  <si>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</si>
  <si>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</si>
  <si>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</si>
  <si>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</si>
  <si>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</si>
  <si>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</si>
  <si>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</si>
  <si>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</si>
  <si>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</si>
  <si>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</si>
  <si>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</si>
  <si>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</si>
  <si>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</si>
  <si>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</si>
  <si>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</si>
  <si>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</si>
  <si>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</si>
  <si>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</si>
  <si>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</si>
  <si>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</si>
  <si>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</si>
  <si>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</si>
  <si>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</si>
  <si>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</si>
  <si>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</si>
  <si>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</si>
  <si>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</si>
  <si>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</si>
  <si>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</si>
  <si>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</si>
  <si>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</si>
  <si>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</si>
  <si>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</si>
  <si>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</si>
  <si>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</si>
  <si>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</si>
  <si>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</si>
  <si>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</si>
  <si>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</si>
  <si>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</si>
  <si>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</si>
  <si>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</si>
  <si>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</si>
  <si>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</si>
  <si>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</si>
  <si>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</si>
  <si>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</si>
  <si>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</si>
  <si>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</si>
  <si>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</si>
  <si>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</si>
  <si>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</si>
  <si>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</si>
  <si>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</si>
  <si>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</si>
  <si>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</si>
  <si>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</si>
  <si>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</si>
  <si>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</si>
  <si>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</si>
  <si>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</si>
  <si>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</si>
  <si>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</si>
  <si>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</si>
  <si>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</si>
  <si>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</si>
  <si>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</si>
  <si>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</si>
  <si>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</si>
  <si>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</si>
  <si>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</si>
  <si>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</si>
  <si>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</si>
  <si>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</si>
  <si>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</si>
  <si>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</si>
  <si>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</si>
  <si>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</si>
  <si>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</si>
  <si>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</si>
  <si>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</si>
  <si>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</si>
  <si>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</si>
  <si>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</si>
  <si>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</si>
  <si>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</si>
  <si>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</si>
  <si>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</si>
  <si>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</si>
  <si>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</si>
  <si>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</si>
  <si>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</si>
  <si>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</si>
  <si>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</si>
  <si>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</si>
  <si>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</si>
  <si>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</si>
  <si>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</si>
  <si>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</si>
  <si>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</si>
  <si>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</si>
  <si>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</si>
  <si>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</si>
  <si>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</si>
  <si>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</si>
  <si>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</si>
  <si>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</si>
  <si>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</si>
  <si>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</si>
  <si>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</si>
  <si>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</si>
  <si>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</si>
  <si>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</si>
  <si>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</si>
  <si>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</si>
  <si>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</si>
  <si>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</si>
  <si>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</si>
  <si>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</si>
  <si>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</si>
  <si>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</si>
  <si>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</si>
  <si>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</si>
  <si>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</si>
  <si>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</si>
  <si>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</si>
  <si>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</si>
  <si>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</si>
  <si>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</si>
  <si>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</si>
  <si>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</si>
  <si>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</si>
  <si>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</si>
  <si>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</si>
  <si>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</si>
  <si>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</si>
  <si>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</si>
  <si>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</si>
  <si>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</si>
  <si>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</si>
  <si>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</si>
  <si>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</si>
  <si>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</si>
  <si>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</si>
  <si>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</si>
  <si>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</si>
  <si>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</si>
  <si>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</si>
  <si>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</si>
  <si>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</si>
  <si>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</si>
  <si>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</si>
  <si>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</si>
  <si>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</si>
  <si>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</si>
  <si>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</si>
  <si>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</si>
  <si>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</si>
  <si>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</si>
  <si>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</si>
  <si>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</si>
  <si>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</si>
  <si>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</si>
  <si>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</si>
  <si>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</si>
  <si>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</si>
  <si>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</si>
  <si>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</si>
  <si>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</si>
  <si>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</si>
  <si>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</si>
  <si>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</si>
  <si>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</si>
  <si>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</si>
  <si>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</si>
  <si>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</si>
  <si>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</si>
  <si>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</si>
  <si>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</si>
  <si>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</si>
  <si>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</si>
  <si>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</si>
  <si>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</si>
  <si>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</si>
  <si>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</si>
  <si>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</si>
  <si>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</si>
  <si>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</si>
  <si>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</si>
  <si>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</si>
  <si>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</si>
  <si>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</si>
  <si>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</si>
  <si>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</si>
  <si>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</si>
  <si>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</si>
  <si>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</si>
  <si>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</si>
  <si>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</si>
  <si>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</si>
  <si>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</si>
  <si>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</si>
  <si>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</si>
  <si>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</si>
  <si>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</si>
  <si>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</si>
  <si>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</si>
  <si>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</si>
  <si>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</si>
  <si>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</si>
  <si>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</si>
  <si>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</si>
  <si>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</si>
  <si>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</si>
  <si>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</si>
  <si>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</si>
  <si>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</si>
  <si>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</si>
  <si>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</si>
  <si>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</si>
  <si>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</si>
  <si>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</si>
  <si>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</si>
  <si>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</si>
  <si>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</si>
  <si>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</si>
  <si>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</si>
  <si>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</si>
  <si>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</si>
  <si>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</si>
  <si>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</si>
  <si>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</si>
  <si>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</si>
  <si>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</si>
  <si>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</si>
  <si>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</si>
  <si>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</si>
  <si>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</si>
  <si>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</si>
  <si>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</si>
  <si>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</si>
  <si>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</si>
  <si>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</si>
  <si>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</si>
  <si>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</si>
  <si>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</si>
  <si>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</si>
  <si>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</si>
  <si>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</si>
  <si>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</si>
  <si>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</si>
  <si>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</si>
  <si>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</si>
  <si>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</si>
  <si>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</si>
  <si>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</si>
  <si>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</si>
  <si>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</si>
  <si>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</si>
  <si>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</si>
  <si>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</si>
  <si>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</si>
  <si>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</si>
  <si>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</si>
  <si>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</si>
  <si>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</si>
  <si>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</si>
  <si>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</si>
  <si>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</si>
  <si>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</si>
  <si>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</si>
  <si>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</si>
  <si>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</si>
  <si>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</si>
  <si>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</si>
  <si>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</si>
  <si>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</si>
  <si>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</si>
  <si>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</si>
  <si>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</si>
  <si>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</si>
  <si>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</si>
  <si>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</si>
  <si>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</si>
  <si>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</si>
  <si>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</si>
  <si>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</si>
  <si>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</si>
  <si>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</si>
  <si>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</si>
  <si>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</si>
  <si>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</si>
  <si>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</si>
  <si>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</si>
  <si>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</si>
  <si>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</si>
  <si>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</si>
  <si>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</si>
  <si>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</si>
  <si>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</si>
  <si>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</si>
  <si>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</si>
  <si>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</si>
  <si>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</si>
  <si>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</si>
  <si>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</si>
  <si>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</si>
  <si>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</si>
  <si>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</si>
  <si>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</si>
  <si>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</si>
  <si>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</si>
  <si>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</si>
  <si>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</si>
  <si>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</si>
  <si>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</si>
  <si>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</si>
  <si>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</si>
  <si>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</si>
  <si>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</si>
  <si>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</si>
  <si>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</si>
  <si>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</si>
  <si>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</si>
  <si>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</si>
  <si>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</si>
  <si>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</si>
  <si>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</si>
  <si>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</si>
  <si>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</si>
  <si>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</si>
  <si>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</si>
  <si>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</si>
  <si>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</si>
  <si>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</si>
  <si>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</si>
  <si>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</si>
  <si>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</si>
  <si>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</si>
  <si>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</si>
  <si>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</si>
  <si>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</si>
  <si>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</si>
  <si>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</si>
  <si>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</si>
  <si>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</si>
  <si>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</si>
  <si>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</si>
  <si>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</si>
  <si>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</si>
  <si>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</si>
  <si>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</si>
  <si>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</si>
  <si>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</si>
  <si>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</si>
  <si>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</si>
  <si>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</si>
  <si>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</si>
  <si>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</si>
  <si>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</si>
  <si>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</si>
  <si>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</si>
  <si>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</si>
  <si>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</si>
  <si>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</si>
  <si>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</si>
  <si>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</si>
  <si>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</si>
  <si>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</si>
  <si>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</si>
  <si>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</si>
  <si>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</si>
  <si>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</si>
  <si>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</si>
  <si>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</si>
  <si>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</si>
  <si>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</si>
  <si>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</si>
  <si>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</si>
  <si>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</si>
  <si>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</si>
  <si>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</si>
  <si>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</si>
  <si>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</si>
  <si>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</si>
  <si>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</si>
  <si>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</si>
  <si>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</si>
  <si>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</si>
  <si>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</si>
  <si>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</si>
  <si>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</si>
  <si>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</si>
  <si>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</si>
  <si>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</si>
  <si>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</si>
  <si>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</si>
  <si>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</si>
  <si>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</si>
  <si>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</si>
  <si>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</si>
  <si>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</si>
  <si>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</si>
  <si>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</si>
  <si>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</si>
  <si>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</si>
  <si>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</si>
  <si>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</si>
  <si>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</si>
  <si>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</si>
  <si>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</si>
  <si>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</si>
  <si>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</si>
  <si>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</si>
  <si>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</si>
  <si>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</si>
  <si>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</si>
  <si>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</si>
  <si>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</si>
  <si>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</si>
  <si>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</si>
  <si>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</si>
  <si>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</si>
  <si>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</si>
  <si>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</si>
  <si>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</si>
  <si>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</si>
  <si>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</si>
  <si>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</si>
  <si>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</si>
  <si>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</si>
  <si>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</si>
  <si>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</si>
  <si>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</si>
  <si>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</si>
  <si>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</si>
  <si>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</si>
  <si>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</si>
  <si>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</si>
  <si>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</si>
  <si>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</si>
  <si>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</si>
  <si>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</si>
  <si>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</si>
  <si>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</si>
  <si>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</si>
  <si>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</si>
  <si>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</si>
  <si>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</si>
  <si>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</si>
  <si>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</si>
  <si>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</si>
  <si>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</si>
  <si>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</si>
  <si>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</si>
  <si>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</si>
  <si>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</si>
  <si>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</si>
  <si>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</si>
  <si>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</si>
  <si>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</si>
  <si>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</si>
  <si>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</si>
  <si>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</si>
  <si>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</si>
  <si>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</si>
  <si>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</si>
  <si>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</si>
  <si>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</si>
  <si>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</si>
  <si>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</si>
  <si>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</si>
  <si>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</si>
  <si>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</si>
  <si>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</si>
  <si>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</si>
  <si>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</si>
  <si>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</si>
  <si>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</si>
  <si>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</si>
  <si>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</si>
  <si>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</si>
  <si>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</si>
  <si>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</si>
  <si>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</si>
  <si>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</si>
  <si>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</si>
  <si>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</si>
  <si>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</si>
  <si>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</si>
  <si>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</si>
  <si>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</si>
  <si>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</si>
  <si>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</si>
  <si>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</si>
  <si>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</si>
  <si>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</si>
  <si>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</si>
  <si>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</si>
  <si>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</si>
  <si>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</si>
  <si>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</si>
  <si>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</si>
  <si>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</si>
  <si>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</si>
  <si>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</si>
  <si>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</si>
  <si>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</si>
  <si>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</si>
  <si>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</si>
  <si>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</si>
  <si>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</si>
  <si>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</si>
  <si>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</si>
  <si>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</si>
  <si>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</si>
  <si>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</si>
  <si>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</si>
  <si>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</si>
  <si>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</si>
  <si>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</si>
  <si>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</si>
  <si>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</si>
  <si>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</si>
  <si>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</si>
  <si>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</si>
  <si>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</si>
  <si>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</si>
  <si>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</si>
  <si>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</si>
  <si>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</si>
  <si>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</si>
  <si>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</si>
  <si>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</si>
  <si>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</si>
  <si>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</si>
  <si>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</si>
  <si>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</si>
  <si>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</si>
  <si>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</si>
  <si>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</si>
  <si>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</si>
  <si>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</si>
  <si>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</si>
  <si>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</si>
  <si>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</si>
  <si>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</si>
  <si>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</si>
  <si>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</si>
  <si>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</si>
  <si>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</si>
  <si>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</si>
  <si>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</si>
  <si>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</si>
  <si>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</si>
  <si>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</si>
  <si>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</si>
  <si>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</si>
  <si>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</si>
  <si>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</si>
  <si>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</si>
  <si>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</si>
  <si>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</si>
  <si>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</si>
  <si>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</si>
  <si>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</si>
  <si>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</si>
  <si>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</si>
  <si>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</si>
  <si>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</si>
  <si>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</si>
  <si>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</si>
  <si>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</si>
  <si>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</si>
  <si>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</si>
  <si>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</si>
  <si>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</si>
  <si>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</si>
  <si>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</si>
  <si>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</si>
  <si>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</si>
  <si>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</si>
  <si>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</si>
  <si>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</si>
  <si>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</si>
  <si>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</si>
  <si>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</si>
  <si>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</si>
  <si>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</si>
  <si>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</si>
  <si>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</si>
  <si>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</si>
  <si>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</si>
  <si>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</si>
  <si>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</si>
  <si>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</si>
  <si>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</si>
  <si>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</si>
  <si>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</si>
  <si>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</si>
  <si>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</si>
  <si>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</si>
  <si>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</si>
  <si>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</si>
  <si>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</si>
  <si>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</si>
  <si>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</si>
  <si>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</si>
  <si>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</si>
  <si>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</si>
  <si>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</si>
  <si>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</si>
  <si>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</si>
  <si>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</si>
  <si>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</si>
  <si>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</si>
  <si>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</si>
  <si>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</si>
  <si>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</si>
  <si>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</si>
  <si>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</si>
  <si>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</si>
  <si>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</si>
  <si>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</si>
  <si>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</si>
  <si>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</si>
  <si>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</si>
  <si>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</si>
  <si>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</si>
  <si>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</si>
  <si>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</si>
  <si>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</si>
  <si>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</si>
  <si>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</si>
  <si>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</si>
  <si>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</si>
  <si>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</si>
  <si>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</si>
  <si>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</si>
  <si>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</si>
  <si>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</si>
  <si>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</si>
  <si>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</si>
  <si>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</si>
  <si>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</si>
  <si>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</si>
  <si>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</si>
  <si>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</si>
  <si>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</si>
  <si>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</si>
  <si>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</si>
  <si>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</si>
  <si>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</si>
  <si>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</si>
  <si>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</si>
  <si>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</si>
  <si>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</si>
  <si>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</si>
  <si>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</si>
  <si>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</si>
  <si>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</si>
  <si>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</si>
  <si>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</si>
  <si>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</si>
  <si>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</si>
  <si>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</si>
  <si>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</si>
  <si>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</si>
  <si>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</si>
  <si>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</si>
  <si>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</si>
  <si>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</si>
  <si>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</si>
  <si>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</si>
  <si>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</si>
  <si>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</si>
  <si>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</si>
  <si>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</si>
  <si>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</si>
  <si>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</si>
  <si>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</si>
  <si>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</si>
  <si>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</si>
  <si>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</si>
  <si>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</si>
  <si>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</si>
  <si>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</si>
  <si>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</si>
  <si>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</si>
  <si>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</si>
  <si>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</si>
  <si>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</si>
  <si>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</si>
  <si>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</si>
  <si>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</si>
  <si>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</si>
  <si>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</si>
  <si>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</si>
  <si>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</si>
  <si>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</si>
  <si>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</si>
  <si>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</si>
  <si>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</si>
  <si>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</si>
  <si>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</si>
  <si>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</si>
  <si>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</si>
  <si>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</si>
  <si>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</si>
  <si>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</si>
  <si>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</si>
  <si>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</si>
  <si>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</si>
  <si>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</si>
  <si>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</si>
  <si>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</si>
  <si>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</si>
  <si>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</si>
  <si>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</si>
  <si>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</si>
  <si>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</si>
  <si>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</si>
  <si>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</si>
  <si>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</si>
  <si>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</si>
  <si>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</si>
  <si>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</si>
  <si>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</si>
  <si>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</si>
  <si>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</si>
  <si>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</si>
  <si>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</si>
  <si>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</si>
  <si>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</si>
  <si>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</si>
  <si>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</si>
  <si>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</si>
  <si>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</si>
  <si>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</si>
  <si>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</si>
  <si>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</si>
  <si>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</si>
  <si>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</si>
  <si>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</si>
  <si>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</si>
  <si>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</si>
  <si>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</si>
  <si>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</si>
  <si>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</si>
  <si>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</si>
  <si>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</si>
  <si>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</si>
  <si>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</si>
  <si>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</si>
  <si>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</si>
  <si>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</si>
  <si>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</si>
  <si>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</si>
  <si>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</si>
  <si>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</si>
  <si>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</si>
  <si>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</si>
  <si>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</si>
  <si>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</si>
  <si>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</si>
  <si>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</si>
  <si>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</si>
  <si>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</si>
  <si>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</si>
  <si>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</si>
  <si>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</si>
  <si>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</si>
  <si>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</si>
  <si>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</si>
  <si>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</si>
  <si>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</si>
  <si>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</si>
  <si>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</si>
  <si>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</si>
  <si>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</si>
  <si>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</si>
  <si>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</si>
  <si>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</si>
  <si>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</si>
  <si>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</si>
  <si>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</si>
  <si>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</si>
  <si>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</si>
  <si>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</si>
  <si>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</si>
  <si>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</si>
  <si>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</si>
  <si>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</si>
  <si>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</si>
  <si>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</si>
  <si>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</si>
  <si>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</si>
  <si>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</si>
  <si>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</si>
  <si>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</si>
  <si>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</si>
  <si>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</si>
  <si>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</si>
  <si>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</si>
  <si>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</si>
  <si>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</si>
  <si>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</si>
  <si>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</si>
  <si>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</si>
  <si>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</si>
  <si>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</si>
  <si>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</si>
  <si>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</si>
  <si>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</si>
  <si>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</si>
  <si>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</si>
  <si>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</si>
  <si>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</si>
  <si>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</si>
  <si>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</si>
  <si>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</si>
  <si>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</si>
  <si>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</si>
  <si>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</si>
  <si>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</si>
  <si>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</si>
  <si>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</si>
  <si>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</si>
  <si>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</si>
  <si>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</si>
  <si>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</si>
  <si>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</si>
  <si>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</si>
  <si>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</si>
  <si>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</si>
  <si>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</si>
  <si>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</si>
  <si>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</si>
  <si>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</si>
  <si>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</si>
  <si>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</si>
  <si>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</si>
  <si>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</si>
  <si>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</si>
  <si>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</si>
  <si>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</si>
  <si>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</si>
  <si>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</si>
  <si>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</si>
  <si>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</si>
  <si>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</si>
  <si>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</si>
  <si>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</si>
  <si>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</si>
  <si>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</si>
  <si>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</si>
  <si>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</si>
  <si>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</si>
  <si>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</si>
  <si>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</si>
  <si>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</si>
  <si>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</si>
  <si>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</si>
  <si>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</si>
  <si>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</si>
  <si>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</si>
  <si>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</si>
  <si>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</si>
  <si>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</si>
  <si>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</si>
  <si>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</si>
  <si>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</si>
  <si>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</si>
  <si>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</si>
  <si>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</si>
  <si>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</si>
  <si>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</si>
  <si>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</si>
  <si>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</si>
  <si>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</si>
  <si>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</si>
  <si>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</si>
  <si>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</si>
  <si>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</si>
  <si>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</si>
  <si>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</si>
  <si>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</si>
  <si>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</si>
  <si>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</si>
  <si>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</si>
  <si>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</si>
  <si>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</si>
  <si>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</si>
  <si>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</si>
  <si>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</si>
  <si>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</si>
  <si>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</si>
  <si>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</si>
  <si>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</si>
  <si>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</si>
  <si>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</si>
  <si>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</si>
  <si>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</si>
  <si>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</si>
  <si>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</si>
  <si>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</si>
  <si>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</si>
  <si>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</si>
  <si>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</si>
  <si>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</si>
  <si>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</si>
  <si>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</si>
  <si>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</si>
  <si>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</si>
  <si>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</si>
  <si>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</si>
  <si>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</si>
  <si>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</si>
  <si>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</si>
  <si>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</si>
  <si>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</si>
  <si>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</si>
  <si>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</si>
  <si>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</si>
  <si>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</si>
  <si>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</si>
  <si>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</si>
  <si>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</si>
  <si>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</si>
  <si>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</si>
  <si>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</si>
  <si>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</si>
  <si>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</si>
  <si>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</si>
  <si>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</si>
  <si>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</si>
  <si>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</si>
  <si>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</si>
  <si>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</si>
  <si>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</si>
  <si>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</si>
  <si>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</si>
  <si>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</si>
  <si>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</si>
  <si>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</si>
  <si>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</si>
  <si>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</si>
  <si>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</si>
  <si>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</si>
  <si>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</si>
  <si>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</si>
  <si>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</si>
  <si>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</si>
  <si>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</si>
  <si>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</si>
  <si>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</si>
  <si>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</si>
  <si>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</si>
  <si>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</si>
  <si>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</si>
  <si>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</si>
  <si>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</si>
  <si>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</si>
  <si>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</si>
  <si>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</si>
  <si>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</si>
  <si>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</si>
  <si>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</si>
  <si>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</si>
  <si>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</si>
  <si>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</si>
  <si>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</si>
  <si>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</si>
  <si>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</si>
  <si>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</si>
  <si>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</si>
  <si>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</si>
  <si>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</si>
  <si>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</si>
  <si>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</si>
  <si>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</si>
  <si>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</si>
  <si>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</si>
  <si>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</si>
  <si>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</si>
  <si>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</si>
  <si>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</si>
  <si>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</si>
  <si>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</si>
  <si>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</si>
  <si>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</si>
  <si>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</si>
  <si>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</si>
  <si>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</si>
  <si>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</si>
  <si>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</si>
  <si>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</si>
  <si>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</si>
  <si>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</si>
  <si>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</si>
  <si>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</si>
  <si>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</si>
  <si>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</si>
  <si>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</si>
  <si>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</si>
  <si>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</si>
  <si>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</si>
  <si>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</si>
  <si>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</si>
  <si>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</si>
  <si>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</si>
  <si>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</si>
  <si>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</si>
  <si>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</si>
  <si>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</si>
  <si>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</si>
  <si>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</si>
  <si>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</si>
  <si>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</si>
  <si>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</si>
  <si>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</si>
  <si>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</si>
  <si>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</si>
  <si>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</si>
  <si>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</si>
  <si>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</si>
  <si>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</si>
  <si>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</si>
  <si>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</si>
  <si>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</si>
  <si>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</si>
  <si>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</si>
  <si>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</si>
  <si>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</si>
  <si>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</si>
  <si>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</si>
  <si>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</si>
  <si>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</si>
  <si>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</si>
  <si>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</si>
  <si>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</si>
  <si>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</si>
  <si>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</si>
  <si>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</si>
  <si>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</si>
  <si>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</si>
  <si>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</si>
  <si>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</si>
  <si>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</si>
  <si>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</si>
  <si>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</si>
  <si>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</si>
  <si>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</si>
  <si>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</si>
  <si>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</si>
  <si>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</si>
  <si>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</si>
  <si>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</si>
  <si>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</si>
  <si>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</si>
  <si>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</si>
  <si>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</si>
  <si>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</si>
  <si>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</si>
  <si>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</si>
  <si>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</si>
  <si>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</si>
  <si>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</si>
  <si>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</si>
  <si>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</si>
  <si>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</si>
  <si>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</si>
  <si>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</si>
  <si>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</si>
  <si>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</si>
  <si>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</si>
  <si>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</si>
  <si>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</si>
  <si>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</si>
  <si>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</si>
  <si>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</si>
  <si>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</si>
  <si>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</si>
  <si>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</si>
  <si>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</si>
  <si>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</si>
  <si>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</si>
  <si>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</si>
  <si>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</si>
  <si>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</si>
  <si>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</si>
  <si>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</si>
  <si>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</si>
  <si>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</si>
  <si>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</si>
  <si>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</si>
  <si>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</si>
  <si>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</si>
  <si>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</si>
  <si>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</si>
  <si>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</si>
  <si>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</si>
  <si>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</si>
  <si>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</si>
  <si>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</si>
  <si>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</si>
  <si>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</si>
  <si>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</si>
  <si>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</si>
  <si>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</si>
  <si>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</si>
  <si>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</si>
  <si>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</si>
  <si>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</si>
  <si>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</si>
  <si>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</si>
  <si>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</si>
  <si>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</si>
  <si>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</si>
  <si>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</si>
  <si>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</si>
  <si>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</si>
  <si>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</si>
  <si>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</si>
  <si>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</si>
  <si>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</si>
  <si>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</si>
  <si>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</si>
  <si>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</si>
  <si>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</si>
  <si>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</si>
  <si>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</si>
  <si>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</si>
  <si>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</si>
  <si>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</si>
  <si>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</si>
  <si>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</si>
  <si>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</si>
  <si>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</si>
  <si>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</si>
  <si>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</si>
  <si>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</si>
  <si>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</si>
  <si>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</si>
  <si>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</si>
  <si>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</si>
  <si>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</si>
  <si>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</si>
  <si>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</si>
  <si>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</si>
  <si>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</si>
  <si>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</si>
  <si>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</si>
  <si>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</si>
  <si>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</si>
  <si>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</si>
  <si>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</si>
  <si>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</si>
  <si>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</si>
  <si>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</si>
  <si>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</si>
  <si>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</si>
  <si>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</si>
  <si>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</si>
  <si>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</si>
  <si>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</si>
  <si>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</si>
  <si>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</si>
  <si>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</si>
  <si>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</si>
  <si>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</si>
  <si>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</si>
  <si>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</si>
  <si>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</si>
  <si>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</si>
  <si>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</si>
  <si>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</si>
  <si>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</si>
  <si>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</si>
  <si>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</si>
  <si>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</si>
  <si>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</si>
  <si>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</si>
  <si>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</si>
  <si>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</si>
  <si>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</si>
  <si>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</si>
  <si>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</si>
  <si>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</si>
  <si>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</si>
  <si>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</si>
  <si>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</si>
  <si>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</si>
  <si>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</si>
  <si>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</si>
  <si>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</si>
  <si>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</si>
  <si>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</si>
  <si>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</si>
  <si>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</si>
  <si>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</si>
  <si>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</si>
  <si>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</si>
  <si>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</si>
  <si>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</si>
  <si>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</si>
  <si>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</si>
  <si>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</si>
  <si>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</si>
  <si>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</si>
  <si>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</si>
  <si>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</si>
  <si>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</si>
  <si>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</si>
  <si>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</si>
  <si>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</si>
  <si>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</si>
  <si>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</si>
  <si>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</si>
  <si>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</si>
  <si>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</si>
  <si>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</si>
  <si>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</si>
  <si>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</si>
  <si>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</si>
  <si>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</si>
  <si>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</si>
  <si>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</si>
  <si>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</si>
  <si>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</si>
  <si>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</si>
  <si>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</si>
  <si>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</si>
  <si>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</si>
  <si>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</si>
  <si>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</si>
  <si>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</si>
  <si>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</si>
  <si>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</si>
  <si>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</si>
  <si>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</si>
  <si>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</si>
  <si>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</si>
  <si>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</si>
  <si>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</si>
  <si>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</si>
  <si>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</si>
  <si>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</si>
  <si>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</si>
  <si>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</si>
  <si>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</si>
  <si>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</si>
  <si>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</si>
  <si>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</si>
  <si>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</si>
  <si>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</si>
  <si>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</si>
  <si>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</si>
  <si>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</si>
  <si>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</si>
  <si>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</si>
  <si>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</si>
  <si>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</si>
  <si>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</si>
  <si>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</si>
  <si>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</si>
  <si>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</si>
  <si>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</si>
  <si>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</si>
  <si>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</si>
  <si>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</si>
  <si>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</si>
  <si>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</si>
  <si>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</si>
  <si>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</si>
  <si>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</si>
  <si>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</si>
  <si>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</si>
  <si>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</si>
  <si>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</si>
  <si>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</si>
  <si>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</si>
  <si>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</si>
  <si>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</si>
  <si>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</si>
  <si>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</si>
  <si>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</si>
  <si>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</si>
  <si>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</si>
  <si>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</si>
  <si>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</si>
  <si>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</si>
  <si>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</si>
  <si>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</si>
  <si>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</si>
  <si>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</si>
  <si>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</si>
  <si>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</si>
  <si>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</si>
  <si>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</si>
  <si>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</si>
  <si>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</si>
  <si>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</si>
  <si>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</si>
  <si>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</si>
  <si>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</si>
  <si>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</si>
  <si>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</si>
  <si>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</si>
  <si>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</si>
  <si>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</si>
  <si>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</si>
  <si>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</si>
  <si>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</si>
  <si>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</si>
  <si>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</si>
  <si>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</si>
  <si>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</si>
  <si>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</si>
  <si>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</si>
  <si>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</si>
  <si>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</si>
  <si>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</si>
  <si>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</si>
  <si>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</si>
  <si>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</si>
  <si>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</si>
  <si>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</si>
  <si>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</si>
  <si>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</si>
  <si>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</si>
  <si>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</si>
  <si>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</si>
  <si>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</si>
  <si>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</si>
  <si>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</si>
  <si>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</si>
  <si>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</si>
  <si>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</si>
  <si>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</si>
  <si>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</si>
  <si>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</si>
  <si>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</si>
  <si>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</si>
  <si>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</si>
  <si>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</si>
  <si>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</si>
  <si>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</si>
  <si>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</si>
  <si>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</si>
  <si>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</si>
  <si>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</si>
  <si>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</si>
  <si>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</si>
  <si>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</si>
  <si>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</si>
  <si>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</si>
  <si>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</si>
  <si>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</si>
  <si>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</si>
  <si>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</si>
  <si>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</si>
  <si>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</si>
  <si>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</si>
  <si>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</si>
  <si>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</si>
  <si>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</si>
  <si>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</si>
  <si>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</si>
  <si>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</si>
  <si>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</si>
  <si>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</si>
  <si>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</si>
  <si>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</si>
  <si>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</si>
  <si>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</si>
  <si>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</si>
  <si>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</si>
  <si>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</si>
  <si>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</si>
  <si>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</si>
  <si>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</si>
  <si>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</si>
  <si>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</si>
  <si>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</si>
  <si>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</si>
  <si>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</si>
  <si>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</si>
  <si>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</si>
  <si>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</si>
  <si>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</si>
  <si>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</si>
  <si>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</si>
  <si>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</si>
  <si>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</si>
  <si>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</si>
  <si>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</si>
  <si>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</si>
  <si>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</si>
  <si>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</si>
  <si>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</si>
  <si>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</si>
  <si>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</si>
  <si>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</si>
  <si>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</si>
  <si>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</si>
  <si>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</si>
  <si>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</si>
  <si>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</si>
  <si>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</si>
  <si>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</si>
  <si>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</si>
  <si>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</si>
  <si>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</si>
  <si>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</si>
  <si>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</si>
  <si>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</si>
  <si>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</si>
  <si>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</si>
  <si>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</si>
  <si>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</si>
  <si>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</si>
  <si>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</si>
  <si>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</si>
  <si>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</si>
  <si>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</si>
  <si>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</si>
  <si>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</si>
  <si>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</si>
  <si>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</si>
  <si>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</si>
  <si>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</si>
  <si>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</si>
  <si>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</si>
  <si>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</si>
  <si>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</si>
  <si>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</si>
  <si>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</si>
  <si>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</si>
  <si>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</si>
  <si>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</si>
  <si>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</si>
  <si>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</si>
  <si>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</si>
  <si>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</si>
  <si>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</si>
  <si>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</si>
  <si>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</si>
  <si>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</si>
  <si>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</si>
  <si>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</si>
  <si>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</si>
  <si>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</si>
  <si>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</si>
  <si>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</si>
  <si>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</si>
  <si>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</si>
  <si>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</si>
  <si>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</si>
  <si>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</si>
  <si>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</si>
  <si>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</si>
  <si>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</si>
  <si>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</si>
  <si>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</si>
  <si>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</si>
  <si>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</si>
  <si>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</si>
  <si>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</si>
  <si>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</si>
  <si>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</si>
  <si>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</si>
  <si>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</si>
  <si>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</si>
  <si>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</si>
  <si>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</si>
  <si>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</si>
  <si>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</si>
  <si>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</si>
  <si>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</si>
  <si>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</si>
  <si>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</si>
  <si>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</si>
  <si>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</si>
  <si>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</si>
  <si>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</si>
  <si>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</si>
  <si>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</si>
  <si>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</si>
  <si>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</si>
  <si>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</si>
  <si>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</si>
  <si>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</si>
  <si>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</si>
  <si>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</si>
  <si>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</si>
  <si>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</si>
  <si>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</si>
  <si>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</si>
  <si>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</si>
  <si>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</si>
  <si>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</si>
  <si>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</si>
  <si>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</si>
  <si>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</si>
  <si>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</si>
  <si>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</si>
  <si>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</si>
  <si>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</si>
  <si>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</si>
  <si>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</si>
  <si>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</si>
  <si>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</si>
  <si>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</si>
  <si>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</si>
  <si>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</si>
  <si>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</si>
  <si>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</si>
  <si>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</si>
  <si>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</si>
  <si>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</si>
  <si>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</si>
  <si>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</si>
  <si>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</si>
  <si>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</si>
  <si>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</si>
  <si>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</si>
  <si>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</si>
  <si>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</si>
  <si>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</si>
  <si>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</si>
  <si>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</si>
  <si>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</si>
  <si>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</si>
  <si>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</si>
  <si>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</si>
  <si>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</si>
  <si>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</si>
  <si>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</si>
  <si>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</si>
  <si>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</si>
  <si>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</si>
  <si>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</si>
  <si>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</si>
  <si>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</si>
  <si>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</si>
  <si>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</si>
  <si>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</si>
  <si>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</si>
  <si>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</si>
  <si>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</si>
  <si>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</si>
  <si>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</si>
  <si>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</si>
  <si>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</si>
  <si>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</si>
  <si>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</si>
  <si>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</si>
  <si>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</si>
  <si>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</si>
  <si>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</si>
  <si>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</si>
  <si>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</si>
  <si>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</si>
  <si>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</si>
  <si>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</si>
  <si>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</si>
  <si>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</si>
  <si>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</si>
  <si>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</si>
  <si>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</si>
  <si>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</si>
  <si>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</si>
  <si>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</si>
  <si>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</si>
  <si>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</si>
  <si>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</si>
  <si>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</si>
  <si>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</si>
  <si>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</si>
  <si>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</si>
  <si>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</si>
  <si>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</si>
  <si>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</si>
  <si>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</si>
  <si>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</si>
  <si>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</si>
  <si>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</si>
  <si>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</si>
  <si>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</si>
  <si>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</si>
  <si>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</si>
  <si>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</si>
  <si>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</si>
  <si>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</si>
  <si>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</si>
  <si>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</si>
  <si>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</si>
  <si>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</si>
  <si>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</si>
  <si>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</si>
  <si>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</si>
  <si>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</si>
  <si>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</si>
  <si>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</si>
  <si>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</si>
  <si>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</si>
  <si>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</si>
  <si>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</si>
  <si>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</si>
  <si>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</si>
  <si>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</si>
  <si>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</si>
  <si>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</si>
  <si>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</si>
  <si>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</si>
  <si>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</si>
  <si>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</si>
  <si>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</si>
  <si>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</si>
  <si>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</si>
  <si>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</si>
  <si>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</si>
  <si>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</si>
  <si>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</si>
  <si>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</si>
  <si>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</si>
  <si>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</si>
  <si>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</si>
  <si>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</si>
  <si>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</si>
  <si>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</si>
  <si>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</si>
  <si>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</si>
  <si>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</si>
  <si>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</si>
  <si>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</si>
  <si>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</si>
  <si>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</si>
  <si>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</si>
  <si>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</si>
  <si>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</si>
  <si>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</si>
  <si>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</si>
  <si>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</si>
  <si>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</si>
  <si>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</si>
  <si>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</si>
  <si>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</si>
  <si>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</si>
  <si>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</si>
  <si>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</si>
  <si>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</si>
  <si>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</si>
  <si>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</si>
  <si>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</si>
  <si>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</si>
  <si>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</si>
  <si>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</si>
  <si>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</si>
  <si>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</si>
  <si>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</si>
  <si>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</si>
  <si>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</si>
  <si>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</si>
  <si>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</si>
  <si>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</si>
  <si>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</si>
  <si>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</si>
  <si>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</si>
  <si>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</si>
  <si>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</si>
  <si>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</si>
  <si>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</si>
  <si>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</si>
  <si>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</si>
  <si>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</si>
  <si>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</si>
  <si>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</si>
  <si>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</si>
  <si>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</si>
  <si>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</si>
  <si>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</si>
  <si>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</si>
  <si>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</si>
  <si>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</si>
  <si>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</si>
  <si>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</si>
  <si>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</si>
  <si>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</si>
  <si>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</si>
  <si>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</si>
  <si>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</si>
  <si>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</si>
  <si>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</si>
  <si>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</si>
  <si>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</si>
  <si>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</si>
  <si>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</si>
  <si>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</si>
  <si>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</si>
  <si>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</si>
  <si>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</si>
  <si>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</si>
  <si>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</si>
  <si>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</si>
  <si>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</si>
  <si>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</si>
  <si>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</si>
  <si>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</si>
  <si>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</si>
  <si>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</si>
  <si>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</si>
  <si>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</si>
  <si>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</si>
  <si>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</si>
  <si>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</si>
  <si>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</si>
  <si>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</si>
  <si>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</si>
  <si>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</si>
  <si>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</si>
  <si>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</si>
  <si>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</si>
  <si>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</si>
  <si>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</si>
  <si>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</si>
  <si>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</si>
  <si>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</si>
  <si>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</si>
  <si>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</si>
  <si>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</si>
  <si>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</si>
  <si>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</si>
  <si>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</si>
  <si>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</si>
  <si>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</si>
  <si>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</si>
  <si>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</si>
  <si>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</si>
  <si>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</si>
  <si>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</si>
  <si>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</si>
  <si>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</si>
  <si>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</si>
  <si>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</si>
  <si>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</si>
  <si>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</si>
  <si>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</si>
  <si>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</si>
  <si>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</si>
  <si>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</si>
  <si>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</si>
  <si>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</si>
  <si>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</si>
  <si>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</si>
  <si>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</si>
  <si>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</si>
  <si>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Actividades de Apoyo Administrativo</t>
  </si>
  <si>
    <t>Persona</t>
  </si>
  <si>
    <t>02CD14 Alcaldía Tlalpan</t>
  </si>
  <si>
    <t>11. Ciudades y comunidades sostenibles</t>
  </si>
  <si>
    <t>DIFUNDIR LAS ACCIONES, PROGRAMAS Y ACTIVIDADES DEL GOBIERNO DE LA ALCALDÍA TLALPAN MEDIANTE MATERIALES DE COMUNICACIÓN IMPRESA Y DIGITAL PARA ESTABLECER UN VÍNCULO CERCANO Y DIRECTO CON LA CIUDADANÍA MEDIANTE UN LENGUAJE CLARO, OBJETIVO, INCLUYENTE, SIN ESTEREOTIPOS Y CON PERSPECTIVA DE GENERO</t>
  </si>
  <si>
    <t>TOTAL DE SOLICITUDES DE SERVICIOS DE DIFUSION ATENDIDOS / TOTAL DE SERVICIOS DE DIFUSION PROGRAMADOS *100</t>
  </si>
  <si>
    <t>INFORME DE AVANCE DE AVANCE MENSUAL Y TRIMESTRAL / CONTROLES E INFORMES INTERNOS DE LAS ÁREAS QUE INTEGRAN LA DIRECCIÓN DE COMUNICACIÓN SOCIAL</t>
  </si>
  <si>
    <r>
      <rPr>
        <b/>
        <sz val="14"/>
        <color theme="1"/>
        <rFont val="Source Sans Pro"/>
        <family val="2"/>
      </rPr>
      <t>CARGO:</t>
    </r>
    <r>
      <rPr>
        <b/>
        <sz val="16"/>
        <color theme="1"/>
        <rFont val="Source Sans Pro"/>
        <family val="2"/>
      </rPr>
      <t xml:space="preserve"> DIRECTORA DE COMUNICACIÓN SOCIAL</t>
    </r>
  </si>
  <si>
    <r>
      <t xml:space="preserve">NOMBRE: </t>
    </r>
    <r>
      <rPr>
        <b/>
        <sz val="18"/>
        <color theme="1"/>
        <rFont val="Source Sans Pro"/>
        <family val="2"/>
      </rPr>
      <t>C. LUIS ALEJANDRO ABREGO ALCÁNTARA</t>
    </r>
  </si>
  <si>
    <r>
      <rPr>
        <b/>
        <sz val="14"/>
        <color theme="1"/>
        <rFont val="Source Sans Pro"/>
      </rPr>
      <t xml:space="preserve">CARGO: </t>
    </r>
    <r>
      <rPr>
        <b/>
        <sz val="16"/>
        <color theme="1"/>
        <rFont val="Source Sans Pro"/>
        <family val="2"/>
      </rPr>
      <t>J. U. D. DE COMUNICACIÓN</t>
    </r>
  </si>
  <si>
    <r>
      <rPr>
        <b/>
        <sz val="14"/>
        <color theme="1"/>
        <rFont val="Source Sans Pro"/>
        <family val="2"/>
      </rPr>
      <t>NOMBRE:</t>
    </r>
    <r>
      <rPr>
        <b/>
        <sz val="16"/>
        <color theme="1"/>
        <rFont val="Source Sans Pro"/>
        <family val="2"/>
      </rPr>
      <t xml:space="preserve"> </t>
    </r>
    <r>
      <rPr>
        <b/>
        <sz val="18"/>
        <color theme="1"/>
        <rFont val="Source Sans Pro"/>
        <family val="2"/>
      </rPr>
      <t>LIC. ANHELY EUNICE AGUIRRE BAHENA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</si>
</sst>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Red]\-&quot;$&quot;#,##0.00"/>
    <numFmt numFmtId="44" formatCode="_-&quot;$&quot;* #,##0.00_-;\-&quot;$&quot;* #,##0.00_-;_-&quot;$&quot;* &quot;-&quot;??_-;_-@_-"/>
    <numFmt numFmtId="164" formatCode="0.000"/>
  </numFmts>
  <fonts count="36">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8"/>
      <color indexed="9"/>
      <name val="Source Sans Pro"/>
      <family val="2"/>
    </font>
    <font>
      <sz val="16"/>
      <name val="Source Sans Pro"/>
      <family val="2"/>
    </font>
    <font>
      <b/>
      <sz val="16"/>
      <color theme="1"/>
      <name val="Source Sans Pro"/>
      <family val="2"/>
    </font>
    <font>
      <sz val="16"/>
      <color theme="1"/>
      <name val="Source Sans Pro"/>
      <family val="2"/>
    </font>
    <font>
      <sz val="16"/>
      <name val="Gotham Rounded Light"/>
      <family val="3"/>
    </font>
    <font>
      <b/>
      <sz val="16"/>
      <color theme="1"/>
      <name val="Calibri"/>
      <family val="2"/>
      <scheme val="minor"/>
    </font>
    <font>
      <sz val="16"/>
      <name val="Source Sans Pro"/>
    </font>
    <font>
      <sz val="16"/>
      <color theme="1"/>
      <name val="Source Sans Pro"/>
    </font>
    <font>
      <b/>
      <sz val="14"/>
      <color theme="1"/>
      <name val="Source Sans Pro"/>
    </font>
    <font>
      <sz val="18"/>
      <name val="Source Sans Pro"/>
      <family val="2"/>
    </font>
    <font>
      <b/>
      <sz val="18"/>
      <color theme="1"/>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6">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4" borderId="0"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3" fillId="8" borderId="1" xfId="1" applyFont="1" applyFill="1" applyBorder="1" applyAlignment="1" applyProtection="1">
      <alignment horizontal="center" vertical="center" wrapText="1"/>
      <protection hidden="1"/>
    </xf>
    <xf numFmtId="0" fontId="26" fillId="0" borderId="0" xfId="1" applyFont="1" applyAlignment="1" applyProtection="1">
      <alignment vertical="top" wrapText="1"/>
      <protection hidden="1"/>
    </xf>
    <xf numFmtId="0" fontId="28" fillId="0" borderId="0" xfId="0" applyFont="1" applyProtection="1">
      <protection hidden="1"/>
    </xf>
    <xf numFmtId="0" fontId="28" fillId="4" borderId="0" xfId="0" applyFont="1" applyFill="1" applyBorder="1" applyProtection="1">
      <protection hidden="1"/>
    </xf>
    <xf numFmtId="0" fontId="28" fillId="4" borderId="2" xfId="0" applyFont="1" applyFill="1" applyBorder="1" applyProtection="1">
      <protection hidden="1"/>
    </xf>
    <xf numFmtId="0" fontId="28" fillId="0" borderId="2" xfId="0" applyFont="1" applyBorder="1" applyProtection="1">
      <protection hidden="1"/>
    </xf>
    <xf numFmtId="0" fontId="28" fillId="4" borderId="2" xfId="0" applyFont="1" applyFill="1" applyBorder="1" applyAlignment="1" applyProtection="1">
      <protection hidden="1"/>
    </xf>
    <xf numFmtId="0" fontId="29" fillId="0" borderId="0" xfId="1" applyFont="1" applyAlignment="1" applyProtection="1">
      <alignment vertical="top" wrapText="1"/>
      <protection hidden="1"/>
    </xf>
    <xf numFmtId="0" fontId="30" fillId="4" borderId="0" xfId="0" applyFont="1" applyFill="1" applyBorder="1" applyAlignment="1" applyProtection="1">
      <alignment vertical="center" wrapText="1"/>
      <protection hidden="1"/>
    </xf>
    <xf numFmtId="0" fontId="28" fillId="0" borderId="1" xfId="1" applyFont="1" applyBorder="1" applyAlignment="1" applyProtection="1">
      <alignment horizontal="center" vertical="center" wrapText="1"/>
      <protection hidden="1"/>
    </xf>
    <xf numFmtId="0" fontId="31" fillId="0" borderId="1" xfId="1" applyFont="1" applyBorder="1" applyAlignment="1" applyProtection="1">
      <alignment horizontal="center" vertical="center" wrapText="1"/>
      <protection hidden="1"/>
    </xf>
    <xf numFmtId="0" fontId="31" fillId="0" borderId="1" xfId="1" applyFont="1" applyFill="1" applyBorder="1" applyAlignment="1" applyProtection="1">
      <alignment horizontal="center" vertical="center" wrapText="1"/>
      <protection hidden="1"/>
    </xf>
    <xf numFmtId="0" fontId="32" fillId="0" borderId="1" xfId="1" applyFont="1" applyBorder="1" applyAlignment="1" applyProtection="1">
      <alignment horizontal="center" vertical="center" wrapText="1"/>
      <protection hidden="1"/>
    </xf>
    <xf numFmtId="0" fontId="26" fillId="0" borderId="1" xfId="1" applyFont="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3" fillId="8" borderId="1" xfId="1" applyFont="1" applyFill="1" applyBorder="1" applyAlignment="1" applyProtection="1">
      <alignment horizontal="center" vertical="center" wrapText="1"/>
      <protection hidden="1"/>
    </xf>
    <xf numFmtId="0" fontId="27" fillId="4" borderId="0" xfId="0" applyFont="1" applyFill="1" applyBorder="1" applyAlignment="1" applyProtection="1">
      <alignment horizontal="center" vertical="center"/>
      <protection hidden="1"/>
    </xf>
    <xf numFmtId="0" fontId="27" fillId="4" borderId="10" xfId="0" applyFont="1" applyFill="1" applyBorder="1" applyAlignment="1" applyProtection="1">
      <alignment horizontal="left" vertical="center"/>
      <protection hidden="1"/>
    </xf>
    <xf numFmtId="0" fontId="27" fillId="4" borderId="0" xfId="0" applyFont="1" applyFill="1" applyBorder="1" applyAlignment="1" applyProtection="1">
      <alignment horizontal="center"/>
      <protection hidden="1"/>
    </xf>
    <xf numFmtId="0" fontId="27" fillId="4" borderId="0" xfId="0" applyFont="1" applyFill="1" applyBorder="1" applyAlignment="1" applyProtection="1">
      <alignment horizontal="left" vertical="center"/>
      <protection hidden="1"/>
    </xf>
    <xf numFmtId="0" fontId="24" fillId="0" borderId="4" xfId="1" applyFont="1" applyBorder="1" applyAlignment="1" applyProtection="1">
      <alignment horizontal="left" vertical="center" wrapText="1"/>
      <protection hidden="1"/>
    </xf>
    <xf numFmtId="0" fontId="24" fillId="0" borderId="6" xfId="1" applyFont="1" applyBorder="1" applyAlignment="1" applyProtection="1">
      <alignment horizontal="left" vertical="center" wrapText="1"/>
      <protection hidden="1"/>
    </xf>
    <xf numFmtId="0" fontId="24" fillId="0" borderId="5" xfId="1" applyFont="1" applyBorder="1" applyAlignment="1" applyProtection="1">
      <alignment horizontal="left" vertical="center" wrapText="1"/>
      <protection hidden="1"/>
    </xf>
    <xf numFmtId="0" fontId="24" fillId="0" borderId="1" xfId="1" applyFont="1" applyBorder="1" applyAlignment="1" applyProtection="1">
      <alignment horizontal="center" vertical="center" wrapText="1"/>
      <protection hidden="1"/>
    </xf>
    <xf numFmtId="0" fontId="24" fillId="0" borderId="4" xfId="1" applyFont="1" applyBorder="1" applyAlignment="1" applyProtection="1">
      <alignment horizontal="center" vertical="center" wrapText="1"/>
      <protection hidden="1"/>
    </xf>
    <xf numFmtId="0" fontId="24" fillId="0" borderId="6" xfId="1" applyFont="1" applyBorder="1" applyAlignment="1" applyProtection="1">
      <alignment horizontal="center" vertical="center" wrapText="1"/>
      <protection hidden="1"/>
    </xf>
    <xf numFmtId="0" fontId="25"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4" fillId="0" borderId="1" xfId="1" applyFont="1" applyBorder="1" applyAlignment="1" applyProtection="1">
      <alignment horizontal="center" vertical="center" wrapText="1"/>
      <protection locked="0"/>
    </xf>
    <xf numFmtId="0" fontId="23" fillId="8" borderId="4" xfId="1" applyFont="1" applyFill="1" applyBorder="1" applyAlignment="1" applyProtection="1">
      <alignment horizontal="center" vertical="center" wrapText="1"/>
      <protection hidden="1"/>
    </xf>
    <xf numFmtId="0" fontId="23" fillId="8" borderId="6" xfId="1" applyFont="1" applyFill="1" applyBorder="1" applyAlignment="1" applyProtection="1">
      <alignment horizontal="center" vertical="center" wrapText="1"/>
      <protection hidden="1"/>
    </xf>
    <xf numFmtId="0" fontId="23" fillId="8" borderId="5" xfId="1" applyFont="1" applyFill="1" applyBorder="1" applyAlignment="1" applyProtection="1">
      <alignment horizontal="center" vertical="center" wrapText="1"/>
      <protection hidden="1"/>
    </xf>
    <xf numFmtId="0" fontId="24" fillId="0" borderId="5" xfId="1" applyFont="1" applyBorder="1" applyAlignment="1" applyProtection="1">
      <alignment horizontal="center" vertical="center" wrapText="1"/>
      <protection hidden="1"/>
    </xf>
    <xf numFmtId="0" fontId="34" fillId="0" borderId="1" xfId="1" applyFont="1" applyBorder="1" applyAlignment="1" applyProtection="1">
      <alignment horizontal="center" vertical="center" wrapText="1"/>
      <protection hidden="1"/>
    </xf>
    <xf numFmtId="0" fontId="34" fillId="0" borderId="4" xfId="1" applyFont="1" applyBorder="1" applyAlignment="1" applyProtection="1">
      <alignment horizontal="left" vertical="center" wrapText="1"/>
      <protection hidden="1"/>
    </xf>
    <xf numFmtId="0" fontId="34" fillId="0" borderId="6" xfId="1" applyFont="1" applyBorder="1" applyAlignment="1" applyProtection="1">
      <alignment horizontal="left" vertical="center" wrapText="1"/>
      <protection hidden="1"/>
    </xf>
    <xf numFmtId="0" fontId="34" fillId="0" borderId="5" xfId="1" applyFont="1" applyBorder="1" applyAlignment="1" applyProtection="1">
      <alignment horizontal="left" vertical="center" wrapText="1"/>
      <protection hidden="1"/>
    </xf>
    <xf numFmtId="2" fontId="34" fillId="0" borderId="1" xfId="1" applyNumberFormat="1" applyFont="1" applyBorder="1" applyAlignment="1" applyProtection="1">
      <alignment horizontal="center" vertical="center" wrapText="1"/>
      <protection hidden="1"/>
    </xf>
    <xf numFmtId="0" fontId="34" fillId="0" borderId="1" xfId="1" applyFont="1" applyBorder="1" applyAlignment="1" applyProtection="1">
      <alignment horizontal="center" vertical="center" wrapText="1"/>
      <protection locked="0"/>
    </xf>
    <xf numFmtId="8" fontId="34" fillId="0" borderId="1" xfId="1" applyNumberFormat="1" applyFont="1" applyBorder="1" applyAlignment="1" applyProtection="1">
      <alignment horizontal="center" vertical="center" wrapText="1"/>
      <protection locked="0"/>
    </xf>
    <xf numFmtId="9" fontId="34" fillId="0" borderId="1" xfId="4" applyFont="1" applyBorder="1" applyAlignment="1" applyProtection="1">
      <alignment horizontal="center" vertical="center" wrapText="1"/>
      <protection hidden="1"/>
    </xf>
    <xf numFmtId="0" fontId="34" fillId="8" borderId="1" xfId="1" applyFont="1" applyFill="1" applyBorder="1" applyAlignment="1" applyProtection="1">
      <alignment vertical="top" wrapText="1"/>
      <protection hidden="1"/>
    </xf>
    <xf numFmtId="0" fontId="34" fillId="0" borderId="1" xfId="1" applyFont="1" applyBorder="1" applyAlignment="1" applyProtection="1">
      <alignment horizontal="left" vertical="center" wrapText="1"/>
      <protection hidden="1"/>
    </xf>
    <xf numFmtId="0" fontId="18" fillId="4" borderId="10" xfId="0" applyFont="1" applyFill="1" applyBorder="1" applyAlignment="1" applyProtection="1">
      <alignment horizontal="left" vertical="center"/>
      <protection hidden="1"/>
    </xf>
  </cellXfs>
  <cellStyles count="5">
    <cellStyle name="Moneda" xfId="3" builtinId="4"/>
    <cellStyle name="Normal" xfId="0" builtinId="0"/>
    <cellStyle name="Normal 2" xfId="1"/>
    <cellStyle name="Normal 2 2" xfId="2"/>
    <cellStyle name="Porcentaje" xfId="4" builtinId="5"/>
  </cellStyles>
  <dxfs count="25">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364115</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1328011</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24" headerRowBorderDxfId="23" tableBorderDxfId="22" totalsRowBorderDxfId="21">
  <autoFilter ref="A1:C111"/>
  <tableColumns count="3">
    <tableColumn id="1" name="Id" dataDxfId="20"/>
    <tableColumn id="2" name="Clave" dataDxfId="19"/>
    <tableColumn id="3" name="Descripción" dataDxfId="18"/>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17" headerRowBorderDxfId="16" tableBorderDxfId="15" totalsRowBorderDxfId="14">
  <autoFilter ref="A1:B5"/>
  <tableColumns count="2">
    <tableColumn id="1" name="Id" dataDxfId="13"/>
    <tableColumn id="2" name="Clave" dataDxfId="12"/>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57"/>
  <sheetViews>
    <sheetView showGridLines="0" tabSelected="1" topLeftCell="I12" zoomScale="40" zoomScaleNormal="40" zoomScaleSheetLayoutView="33" workbookViewId="0">
      <selection activeCell="AC29" sqref="AC29"/>
    </sheetView>
  </sheetViews>
  <sheetFormatPr baseColWidth="10" defaultColWidth="11.42578125" defaultRowHeight="13.5"/>
  <cols>
    <col min="1" max="1" width="5" style="61" hidden="1" customWidth="1"/>
    <col min="2" max="2" width="5.42578125" style="62" hidden="1" customWidth="1"/>
    <col min="3" max="3" width="9.42578125" style="42" customWidth="1"/>
    <col min="4" max="4" width="9" style="42" customWidth="1"/>
    <col min="5" max="5" width="10.140625" style="42" customWidth="1"/>
    <col min="6" max="6" width="20" style="58" customWidth="1"/>
    <col min="7" max="7" width="23" style="58" customWidth="1"/>
    <col min="8" max="8" width="15.28515625" style="40" customWidth="1"/>
    <col min="9" max="11" width="13.85546875" style="40" customWidth="1"/>
    <col min="12" max="12" width="18.85546875" style="40" customWidth="1"/>
    <col min="13" max="14" width="23.140625" style="40" customWidth="1"/>
    <col min="15" max="15" width="19.140625" style="40" customWidth="1"/>
    <col min="16" max="17" width="23.140625" style="40" customWidth="1"/>
    <col min="18" max="18" width="20.28515625" style="40" customWidth="1"/>
    <col min="19" max="21" width="23.140625" style="40" customWidth="1"/>
    <col min="22" max="22" width="16.7109375" style="40" customWidth="1"/>
    <col min="23" max="25" width="11.42578125" style="40" customWidth="1"/>
    <col min="26" max="26" width="12.8554687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7"/>
      <c r="G1" s="57"/>
    </row>
    <row r="2" spans="1:33" ht="31.5" customHeight="1">
      <c r="C2" s="40"/>
      <c r="D2" s="40"/>
      <c r="E2" s="40"/>
      <c r="F2" s="57"/>
      <c r="G2" s="57"/>
    </row>
    <row r="3" spans="1:33" ht="31.5" customHeight="1">
      <c r="C3" s="40"/>
      <c r="D3" s="40"/>
      <c r="E3" s="40"/>
      <c r="F3" s="57"/>
      <c r="G3" s="57"/>
    </row>
    <row r="4" spans="1:33" ht="31.5" customHeight="1">
      <c r="C4" s="40"/>
      <c r="D4" s="40"/>
      <c r="E4" s="40"/>
      <c r="F4" s="57"/>
      <c r="G4" s="57"/>
    </row>
    <row r="5" spans="1:33" s="41" customFormat="1" ht="48" customHeight="1">
      <c r="A5" s="63"/>
      <c r="B5" s="62"/>
      <c r="C5" s="116" t="s">
        <v>16550</v>
      </c>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F5"/>
      <c r="AG5"/>
    </row>
    <row r="6" spans="1:33" s="41" customFormat="1" ht="33" customHeight="1">
      <c r="A6" s="63"/>
      <c r="B6" s="62"/>
      <c r="C6" s="119" t="s">
        <v>15427</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F6"/>
      <c r="AG6"/>
    </row>
    <row r="7" spans="1:33" ht="40.5" customHeight="1">
      <c r="C7" s="117" t="s">
        <v>15428</v>
      </c>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F7"/>
      <c r="AG7"/>
    </row>
    <row r="8" spans="1:33"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F8"/>
      <c r="AG8"/>
    </row>
    <row r="9" spans="1:33" ht="40.5" customHeight="1">
      <c r="C9" s="110" t="s">
        <v>224</v>
      </c>
      <c r="D9" s="111"/>
      <c r="E9" s="111"/>
      <c r="F9" s="111"/>
      <c r="G9" s="111"/>
      <c r="H9" s="112"/>
      <c r="I9" s="114" t="s">
        <v>16553</v>
      </c>
      <c r="J9" s="115"/>
      <c r="K9" s="115"/>
      <c r="L9" s="115"/>
      <c r="M9" s="115"/>
      <c r="N9" s="115"/>
      <c r="O9" s="115"/>
      <c r="P9" s="115"/>
      <c r="Q9" s="115"/>
      <c r="R9" s="115"/>
      <c r="S9" s="115"/>
      <c r="T9" s="113" t="s">
        <v>15425</v>
      </c>
      <c r="U9" s="113"/>
      <c r="V9" s="120" t="s">
        <v>5053</v>
      </c>
      <c r="W9" s="120"/>
      <c r="X9" s="120"/>
      <c r="Y9" s="113" t="s">
        <v>15426</v>
      </c>
      <c r="Z9" s="113"/>
      <c r="AA9" s="113"/>
      <c r="AB9" s="114" t="s">
        <v>15431</v>
      </c>
      <c r="AC9" s="115"/>
      <c r="AD9" s="124"/>
    </row>
    <row r="10" spans="1:33"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4"/>
    </row>
    <row r="11" spans="1:33" ht="40.5" customHeight="1">
      <c r="C11" s="117" t="s">
        <v>223</v>
      </c>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row>
    <row r="12" spans="1:33" ht="117.75" customHeight="1">
      <c r="B12" s="62" t="s">
        <v>15441</v>
      </c>
      <c r="C12" s="87" t="s">
        <v>16471</v>
      </c>
      <c r="D12" s="87" t="s">
        <v>16474</v>
      </c>
      <c r="E12" s="87" t="s">
        <v>16475</v>
      </c>
      <c r="F12" s="87" t="s">
        <v>16477</v>
      </c>
      <c r="G12" s="87" t="s">
        <v>16541</v>
      </c>
      <c r="H12" s="87" t="s">
        <v>15429</v>
      </c>
      <c r="I12" s="105" t="s">
        <v>15430</v>
      </c>
      <c r="J12" s="105"/>
      <c r="K12" s="105"/>
      <c r="L12" s="87" t="s">
        <v>16548</v>
      </c>
      <c r="M12" s="105" t="s">
        <v>16549</v>
      </c>
      <c r="N12" s="105"/>
      <c r="O12" s="105"/>
      <c r="P12" s="105" t="s">
        <v>15436</v>
      </c>
      <c r="Q12" s="105"/>
      <c r="R12" s="105"/>
      <c r="S12" s="121" t="s">
        <v>16540</v>
      </c>
      <c r="T12" s="122"/>
      <c r="U12" s="123"/>
      <c r="V12" s="87" t="s">
        <v>15435</v>
      </c>
      <c r="W12" s="87" t="s">
        <v>15437</v>
      </c>
      <c r="X12" s="87" t="s">
        <v>15438</v>
      </c>
      <c r="Y12" s="87" t="s">
        <v>15439</v>
      </c>
      <c r="Z12" s="87" t="s">
        <v>15440</v>
      </c>
      <c r="AA12" s="87" t="s">
        <v>16543</v>
      </c>
      <c r="AB12" s="87" t="s">
        <v>16547</v>
      </c>
      <c r="AC12" s="87" t="s">
        <v>16546</v>
      </c>
      <c r="AD12" s="87" t="s">
        <v>16544</v>
      </c>
    </row>
    <row r="13" spans="1:33" ht="280.5" customHeight="1">
      <c r="A13" s="64">
        <v>1</v>
      </c>
      <c r="B13" s="65" t="str">
        <f t="shared" ref="B13:B15" si="0">CONCATENATE($V$9,H13)</f>
        <v>02CD14M001</v>
      </c>
      <c r="C13" s="97">
        <v>6</v>
      </c>
      <c r="D13" s="97">
        <v>3</v>
      </c>
      <c r="E13" s="97">
        <v>2</v>
      </c>
      <c r="F13" s="98">
        <v>1</v>
      </c>
      <c r="G13" s="99" t="s">
        <v>16554</v>
      </c>
      <c r="H13" s="97" t="s">
        <v>14</v>
      </c>
      <c r="I13" s="134" t="s">
        <v>16551</v>
      </c>
      <c r="J13" s="134"/>
      <c r="K13" s="134"/>
      <c r="L13" s="125" t="s">
        <v>16552</v>
      </c>
      <c r="M13" s="126" t="s">
        <v>16555</v>
      </c>
      <c r="N13" s="127"/>
      <c r="O13" s="128"/>
      <c r="P13" s="126" t="s">
        <v>16556</v>
      </c>
      <c r="Q13" s="127"/>
      <c r="R13" s="128"/>
      <c r="S13" s="126" t="s">
        <v>16557</v>
      </c>
      <c r="T13" s="127"/>
      <c r="U13" s="128"/>
      <c r="V13" s="125" t="s">
        <v>59</v>
      </c>
      <c r="W13" s="129">
        <v>0.25</v>
      </c>
      <c r="X13" s="129">
        <v>0.5</v>
      </c>
      <c r="Y13" s="129">
        <v>0.75</v>
      </c>
      <c r="Z13" s="129">
        <v>100</v>
      </c>
      <c r="AA13" s="130">
        <v>0.25</v>
      </c>
      <c r="AB13" s="131">
        <v>1200000</v>
      </c>
      <c r="AC13" s="132">
        <v>0.8</v>
      </c>
      <c r="AD13" s="133"/>
      <c r="AF13" s="49"/>
    </row>
    <row r="14" spans="1:33" ht="41.25" customHeight="1">
      <c r="A14" s="64">
        <v>2</v>
      </c>
      <c r="B14" s="65" t="str">
        <f t="shared" si="0"/>
        <v>02CD14</v>
      </c>
      <c r="C14" s="75"/>
      <c r="D14" s="75"/>
      <c r="E14" s="75"/>
      <c r="F14" s="76"/>
      <c r="G14" s="96"/>
      <c r="H14" s="75"/>
      <c r="I14" s="104"/>
      <c r="J14" s="104"/>
      <c r="K14" s="104"/>
      <c r="L14" s="75" t="str">
        <f>IFERROR(VLOOKUP(B14,Concentrado_PB!K3:AP1032,24,0)," ")</f>
        <v xml:space="preserve"> </v>
      </c>
      <c r="M14" s="104" t="str">
        <f>IFERROR(VLOOKUP(B14,Concentrado_PB!K$2:AP$1031,25,0)," ")</f>
        <v xml:space="preserve"> </v>
      </c>
      <c r="N14" s="104"/>
      <c r="O14" s="104"/>
      <c r="P14" s="104" t="str">
        <f>IFERROR(VLOOKUP(B14,Concentrado_PB!K$2:AP$1031,26,0)," ")</f>
        <v xml:space="preserve"> </v>
      </c>
      <c r="Q14" s="104"/>
      <c r="R14" s="104"/>
      <c r="S14" s="101" t="str">
        <f>IFERROR(VLOOKUP(B14,Concentrado_PB!K$2:AP$1031,28,0)," ")</f>
        <v xml:space="preserve"> </v>
      </c>
      <c r="T14" s="102"/>
      <c r="U14" s="103"/>
      <c r="V14" s="75" t="str">
        <f>IFERROR(VLOOKUP(B14,Concentrado_PB!K$2:AP$1031,27,0)," ")</f>
        <v xml:space="preserve"> </v>
      </c>
      <c r="W14" s="100" t="str">
        <f>IFERROR(VLOOKUP(B14,Concentrado_PB!K$2:AP$1031,29,0)," ")</f>
        <v xml:space="preserve"> </v>
      </c>
      <c r="X14" s="100" t="str">
        <f>IFERROR(VLOOKUP(B14,Concentrado_PB!K$2:AP$1031,30,0)," ")</f>
        <v xml:space="preserve"> </v>
      </c>
      <c r="Y14" s="100" t="str">
        <f>IFERROR(VLOOKUP(B14,Concentrado_PB!K$2:AP$1031,31,0)," ")</f>
        <v xml:space="preserve"> </v>
      </c>
      <c r="Z14" s="100" t="str">
        <f>IFERROR(VLOOKUP(B14,Concentrado_PB!K$2:AP$1031,32,0)," ")</f>
        <v xml:space="preserve"> </v>
      </c>
      <c r="AA14" s="78"/>
      <c r="AB14" s="78"/>
      <c r="AC14" s="79"/>
      <c r="AD14" s="80"/>
      <c r="AF14" s="50"/>
    </row>
    <row r="15" spans="1:33" ht="33.75" customHeight="1">
      <c r="A15" s="64">
        <v>3</v>
      </c>
      <c r="B15" s="65" t="str">
        <f t="shared" si="0"/>
        <v>02CD14</v>
      </c>
      <c r="C15" s="75"/>
      <c r="D15" s="75"/>
      <c r="E15" s="75"/>
      <c r="F15" s="76"/>
      <c r="G15" s="77"/>
      <c r="H15" s="75"/>
      <c r="I15" s="104"/>
      <c r="J15" s="104"/>
      <c r="K15" s="104"/>
      <c r="L15" s="75" t="str">
        <f>IFERROR(VLOOKUP(B15,Concentrado_PB!K4:AP1033,24,0)," ")</f>
        <v xml:space="preserve"> </v>
      </c>
      <c r="M15" s="104"/>
      <c r="N15" s="104"/>
      <c r="O15" s="104"/>
      <c r="P15" s="104" t="str">
        <f>IFERROR(VLOOKUP(B15,Concentrado_PB!K$2:AP$1031,26,0)," ")</f>
        <v xml:space="preserve"> </v>
      </c>
      <c r="Q15" s="104"/>
      <c r="R15" s="104"/>
      <c r="S15" s="101" t="str">
        <f>IFERROR(VLOOKUP(B15,Concentrado_PB!K$2:AP$1031,28,0)," ")</f>
        <v xml:space="preserve"> </v>
      </c>
      <c r="T15" s="102"/>
      <c r="U15" s="103"/>
      <c r="V15" s="75" t="str">
        <f>IFERROR(VLOOKUP(B15,Concentrado_PB!K$2:AP$1031,27,0)," ")</f>
        <v xml:space="preserve"> </v>
      </c>
      <c r="W15" s="75" t="str">
        <f>IFERROR(VLOOKUP(B15,Concentrado_PB!K$2:AP$1031,29,0)," ")</f>
        <v xml:space="preserve"> </v>
      </c>
      <c r="X15" s="75" t="str">
        <f>IFERROR(VLOOKUP(B15,Concentrado_PB!K$2:AP$1031,30,0)," ")</f>
        <v xml:space="preserve"> </v>
      </c>
      <c r="Y15" s="75" t="str">
        <f>IFERROR(VLOOKUP(B15,Concentrado_PB!K$2:AP$1031,31,0)," ")</f>
        <v xml:space="preserve"> </v>
      </c>
      <c r="Z15" s="75" t="str">
        <f>IFERROR(VLOOKUP(B15,Concentrado_PB!K$2:AP$1031,32,0)," ")</f>
        <v xml:space="preserve"> </v>
      </c>
      <c r="AA15" s="78"/>
      <c r="AB15" s="78"/>
      <c r="AC15" s="79"/>
      <c r="AD15" s="80"/>
    </row>
    <row r="16" spans="1:33" ht="36" customHeight="1">
      <c r="A16" s="64">
        <v>4</v>
      </c>
      <c r="B16" s="65" t="str">
        <f t="shared" ref="B16:B23" si="1">CONCATENATE($V$9,H16)</f>
        <v>02CD14</v>
      </c>
      <c r="C16" s="75"/>
      <c r="D16" s="75"/>
      <c r="E16" s="75"/>
      <c r="F16" s="76"/>
      <c r="G16" s="77"/>
      <c r="H16" s="75"/>
      <c r="I16" s="101"/>
      <c r="J16" s="102"/>
      <c r="K16" s="103"/>
      <c r="L16" s="75" t="str">
        <f>IFERROR(VLOOKUP(B16,Concentrado_PB!K5:AP1034,24,0)," ")</f>
        <v xml:space="preserve"> </v>
      </c>
      <c r="M16" s="101" t="str">
        <f>IFERROR(VLOOKUP(B16,Concentrado_PB!K$2:AP$1031,25,0)," ")</f>
        <v xml:space="preserve"> </v>
      </c>
      <c r="N16" s="102"/>
      <c r="O16" s="103"/>
      <c r="P16" s="101" t="str">
        <f>IFERROR(VLOOKUP(B16,Concentrado_PB!K$2:AP$1031,26,0)," ")</f>
        <v xml:space="preserve"> </v>
      </c>
      <c r="Q16" s="102"/>
      <c r="R16" s="103"/>
      <c r="S16" s="101" t="str">
        <f>IFERROR(VLOOKUP(B16,Concentrado_PB!K$2:AP$1031,28,0)," ")</f>
        <v xml:space="preserve"> </v>
      </c>
      <c r="T16" s="102"/>
      <c r="U16" s="103"/>
      <c r="V16" s="75" t="str">
        <f>IFERROR(VLOOKUP(B16,Concentrado_PB!K$2:AP$1031,27,0)," ")</f>
        <v xml:space="preserve"> </v>
      </c>
      <c r="W16" s="75" t="str">
        <f>IFERROR(VLOOKUP(B16,Concentrado_PB!K$2:AP$1031,29,0)," ")</f>
        <v xml:space="preserve"> </v>
      </c>
      <c r="X16" s="75" t="str">
        <f>IFERROR(VLOOKUP(B16,Concentrado_PB!K$2:AP$1031,30,0)," ")</f>
        <v xml:space="preserve"> </v>
      </c>
      <c r="Y16" s="75" t="str">
        <f>IFERROR(VLOOKUP(B16,Concentrado_PB!K$2:AP$1031,31,0)," ")</f>
        <v xml:space="preserve"> </v>
      </c>
      <c r="Z16" s="75" t="str">
        <f>IFERROR(VLOOKUP(B16,Concentrado_PB!K$2:AP$1031,32,0)," ")</f>
        <v xml:space="preserve"> </v>
      </c>
      <c r="AA16" s="78"/>
      <c r="AB16" s="78"/>
      <c r="AC16" s="79"/>
      <c r="AD16" s="80"/>
    </row>
    <row r="17" spans="1:30" ht="36" customHeight="1">
      <c r="A17" s="64">
        <v>5</v>
      </c>
      <c r="B17" s="65" t="str">
        <f t="shared" si="1"/>
        <v>02CD14</v>
      </c>
      <c r="C17" s="75"/>
      <c r="D17" s="75"/>
      <c r="E17" s="75"/>
      <c r="F17" s="76"/>
      <c r="G17" s="77"/>
      <c r="H17" s="75"/>
      <c r="I17" s="101"/>
      <c r="J17" s="102"/>
      <c r="K17" s="103"/>
      <c r="L17" s="75" t="str">
        <f>IFERROR(VLOOKUP(B17,Concentrado_PB!K6:AP1035,24,0)," ")</f>
        <v xml:space="preserve"> </v>
      </c>
      <c r="M17" s="101" t="str">
        <f>IFERROR(VLOOKUP(B17,Concentrado_PB!K$2:AP$1031,25,0)," ")</f>
        <v xml:space="preserve"> </v>
      </c>
      <c r="N17" s="102"/>
      <c r="O17" s="103"/>
      <c r="P17" s="101" t="str">
        <f>IFERROR(VLOOKUP(B17,Concentrado_PB!K$2:AP$1031,26,0)," ")</f>
        <v xml:space="preserve"> </v>
      </c>
      <c r="Q17" s="102"/>
      <c r="R17" s="103"/>
      <c r="S17" s="101" t="str">
        <f>IFERROR(VLOOKUP(B17,Concentrado_PB!K$2:AP$1031,28,0)," ")</f>
        <v xml:space="preserve"> </v>
      </c>
      <c r="T17" s="102"/>
      <c r="U17" s="103"/>
      <c r="V17" s="75" t="str">
        <f>IFERROR(VLOOKUP(B17,Concentrado_PB!K$2:AP$1031,27,0)," ")</f>
        <v xml:space="preserve"> </v>
      </c>
      <c r="W17" s="75" t="str">
        <f>IFERROR(VLOOKUP(B17,Concentrado_PB!K$2:AP$1031,29,0)," ")</f>
        <v xml:space="preserve"> </v>
      </c>
      <c r="X17" s="75" t="str">
        <f>IFERROR(VLOOKUP(B17,Concentrado_PB!K$2:AP$1031,30,0)," ")</f>
        <v xml:space="preserve"> </v>
      </c>
      <c r="Y17" s="75" t="str">
        <f>IFERROR(VLOOKUP(B17,Concentrado_PB!K$2:AP$1031,31,0)," ")</f>
        <v xml:space="preserve"> </v>
      </c>
      <c r="Z17" s="75" t="str">
        <f>IFERROR(VLOOKUP(B17,Concentrado_PB!K$2:AP$1031,32,0)," ")</f>
        <v xml:space="preserve"> </v>
      </c>
      <c r="AA17" s="78"/>
      <c r="AB17" s="78"/>
      <c r="AC17" s="79"/>
      <c r="AD17" s="80"/>
    </row>
    <row r="18" spans="1:30" ht="36" customHeight="1">
      <c r="A18" s="64">
        <v>6</v>
      </c>
      <c r="B18" s="65" t="str">
        <f t="shared" si="1"/>
        <v>02CD14</v>
      </c>
      <c r="C18" s="75"/>
      <c r="D18" s="75"/>
      <c r="E18" s="75"/>
      <c r="F18" s="76"/>
      <c r="G18" s="77"/>
      <c r="H18" s="75"/>
      <c r="I18" s="101"/>
      <c r="J18" s="102"/>
      <c r="K18" s="103"/>
      <c r="L18" s="75" t="str">
        <f>IFERROR(VLOOKUP(B18,Concentrado_PB!K7:AP1036,24,0)," ")</f>
        <v xml:space="preserve"> </v>
      </c>
      <c r="M18" s="101" t="str">
        <f>IFERROR(VLOOKUP(B18,Concentrado_PB!K$2:AP$1031,25,0)," ")</f>
        <v xml:space="preserve"> </v>
      </c>
      <c r="N18" s="102"/>
      <c r="O18" s="103"/>
      <c r="P18" s="101" t="str">
        <f>IFERROR(VLOOKUP(B18,Concentrado_PB!K$2:AP$1031,26,0)," ")</f>
        <v xml:space="preserve"> </v>
      </c>
      <c r="Q18" s="102"/>
      <c r="R18" s="103"/>
      <c r="S18" s="101" t="str">
        <f>IFERROR(VLOOKUP(B18,Concentrado_PB!K$2:AP$1031,28,0)," ")</f>
        <v xml:space="preserve"> </v>
      </c>
      <c r="T18" s="102"/>
      <c r="U18" s="103"/>
      <c r="V18" s="75" t="str">
        <f>IFERROR(VLOOKUP(B18,Concentrado_PB!K$2:AP$1031,27,0)," ")</f>
        <v xml:space="preserve"> </v>
      </c>
      <c r="W18" s="75" t="str">
        <f>IFERROR(VLOOKUP(B18,Concentrado_PB!K$2:AP$1031,29,0)," ")</f>
        <v xml:space="preserve"> </v>
      </c>
      <c r="X18" s="75" t="str">
        <f>IFERROR(VLOOKUP(B18,Concentrado_PB!K$2:AP$1031,30,0)," ")</f>
        <v xml:space="preserve"> </v>
      </c>
      <c r="Y18" s="75" t="str">
        <f>IFERROR(VLOOKUP(B18,Concentrado_PB!K$2:AP$1031,31,0)," ")</f>
        <v xml:space="preserve"> </v>
      </c>
      <c r="Z18" s="75" t="str">
        <f>IFERROR(VLOOKUP(B18,Concentrado_PB!K$2:AP$1031,32,0)," ")</f>
        <v xml:space="preserve"> </v>
      </c>
      <c r="AA18" s="78"/>
      <c r="AB18" s="78"/>
      <c r="AC18" s="79"/>
      <c r="AD18" s="80"/>
    </row>
    <row r="19" spans="1:30" ht="37.5" customHeight="1">
      <c r="A19" s="64">
        <v>7</v>
      </c>
      <c r="B19" s="65" t="str">
        <f t="shared" si="1"/>
        <v>02CD14</v>
      </c>
      <c r="C19" s="75"/>
      <c r="D19" s="75"/>
      <c r="E19" s="75"/>
      <c r="F19" s="76"/>
      <c r="G19" s="77"/>
      <c r="H19" s="75"/>
      <c r="I19" s="101"/>
      <c r="J19" s="102"/>
      <c r="K19" s="103"/>
      <c r="L19" s="75" t="str">
        <f>IFERROR(VLOOKUP(B19,Concentrado_PB!K8:AP1037,24,0)," ")</f>
        <v xml:space="preserve"> </v>
      </c>
      <c r="M19" s="101" t="str">
        <f>IFERROR(VLOOKUP(B19,Concentrado_PB!K$2:AP$1031,25,0)," ")</f>
        <v xml:space="preserve"> </v>
      </c>
      <c r="N19" s="102"/>
      <c r="O19" s="103"/>
      <c r="P19" s="101" t="str">
        <f>IFERROR(VLOOKUP(B19,Concentrado_PB!K$2:AP$1031,26,0)," ")</f>
        <v xml:space="preserve"> </v>
      </c>
      <c r="Q19" s="102"/>
      <c r="R19" s="103"/>
      <c r="S19" s="101" t="str">
        <f>IFERROR(VLOOKUP(B19,Concentrado_PB!K$2:AP$1031,28,0)," ")</f>
        <v xml:space="preserve"> </v>
      </c>
      <c r="T19" s="102"/>
      <c r="U19" s="103"/>
      <c r="V19" s="75" t="str">
        <f>IFERROR(VLOOKUP(B19,Concentrado_PB!K$2:AP$1031,27,0)," ")</f>
        <v xml:space="preserve"> </v>
      </c>
      <c r="W19" s="75" t="str">
        <f>IFERROR(VLOOKUP(B19,Concentrado_PB!K$2:AP$1031,29,0)," ")</f>
        <v xml:space="preserve"> </v>
      </c>
      <c r="X19" s="75" t="str">
        <f>IFERROR(VLOOKUP(B19,Concentrado_PB!K$2:AP$1031,30,0)," ")</f>
        <v xml:space="preserve"> </v>
      </c>
      <c r="Y19" s="75" t="str">
        <f>IFERROR(VLOOKUP(B19,Concentrado_PB!K$2:AP$1031,31,0)," ")</f>
        <v xml:space="preserve"> </v>
      </c>
      <c r="Z19" s="75" t="str">
        <f>IFERROR(VLOOKUP(B19,Concentrado_PB!K$2:AP$1031,32,0)," ")</f>
        <v xml:space="preserve"> </v>
      </c>
      <c r="AA19" s="78"/>
      <c r="AB19" s="78"/>
      <c r="AC19" s="79"/>
      <c r="AD19" s="80"/>
    </row>
    <row r="20" spans="1:30" ht="33.75" customHeight="1">
      <c r="A20" s="64">
        <v>8</v>
      </c>
      <c r="B20" s="65" t="str">
        <f t="shared" si="1"/>
        <v>02CD14</v>
      </c>
      <c r="C20" s="75" t="str">
        <f>IFERROR(VLOOKUP(B20,Concentrado_PB!K$3:AP$1031,2,0)," ")</f>
        <v xml:space="preserve"> </v>
      </c>
      <c r="D20" s="75" t="str">
        <f>IFERROR(VLOOKUP(B20,Concentrado_PB!K$3:AP$1031,4,0)," ")</f>
        <v xml:space="preserve"> </v>
      </c>
      <c r="E20" s="75" t="str">
        <f>IFERROR(VLOOKUP(B20,Concentrado_PB!K$3:AP$1031,6,0)," ")</f>
        <v xml:space="preserve"> </v>
      </c>
      <c r="F20" s="76"/>
      <c r="G20" s="77"/>
      <c r="H20" s="75"/>
      <c r="I20" s="101"/>
      <c r="J20" s="102"/>
      <c r="K20" s="103"/>
      <c r="L20" s="75"/>
      <c r="M20" s="101"/>
      <c r="N20" s="102"/>
      <c r="O20" s="103"/>
      <c r="P20" s="101" t="str">
        <f>IFERROR(VLOOKUP(B20,Concentrado_PB!K$2:AP$1031,26,0)," ")</f>
        <v xml:space="preserve"> </v>
      </c>
      <c r="Q20" s="102"/>
      <c r="R20" s="103"/>
      <c r="S20" s="101" t="str">
        <f>IFERROR(VLOOKUP(B20,Concentrado_PB!K$2:AP$1031,28,0)," ")</f>
        <v xml:space="preserve"> </v>
      </c>
      <c r="T20" s="102"/>
      <c r="U20" s="103"/>
      <c r="V20" s="75" t="str">
        <f>IFERROR(VLOOKUP(B20,Concentrado_PB!K$2:AP$1031,27,0)," ")</f>
        <v xml:space="preserve"> </v>
      </c>
      <c r="W20" s="75" t="str">
        <f>IFERROR(VLOOKUP(B20,Concentrado_PB!K$2:AP$1031,29,0)," ")</f>
        <v xml:space="preserve"> </v>
      </c>
      <c r="X20" s="75" t="str">
        <f>IFERROR(VLOOKUP(B20,Concentrado_PB!K$2:AP$1031,30,0)," ")</f>
        <v xml:space="preserve"> </v>
      </c>
      <c r="Y20" s="75" t="str">
        <f>IFERROR(VLOOKUP(B20,Concentrado_PB!K$2:AP$1031,31,0)," ")</f>
        <v xml:space="preserve"> </v>
      </c>
      <c r="Z20" s="75" t="str">
        <f>IFERROR(VLOOKUP(B20,Concentrado_PB!K$2:AP$1031,32,0)," ")</f>
        <v xml:space="preserve"> </v>
      </c>
      <c r="AA20" s="78"/>
      <c r="AB20" s="78"/>
      <c r="AC20" s="79"/>
      <c r="AD20" s="80"/>
    </row>
    <row r="21" spans="1:30" ht="36" customHeight="1">
      <c r="A21" s="64">
        <v>9</v>
      </c>
      <c r="B21" s="65" t="str">
        <f t="shared" si="1"/>
        <v>02CD14</v>
      </c>
      <c r="C21" s="75"/>
      <c r="D21" s="75"/>
      <c r="E21" s="75"/>
      <c r="F21" s="76"/>
      <c r="G21" s="77"/>
      <c r="H21" s="75"/>
      <c r="I21" s="101"/>
      <c r="J21" s="102"/>
      <c r="K21" s="103"/>
      <c r="L21" s="75" t="str">
        <f>IFERROR(VLOOKUP(B21,Concentrado_PB!K10:AP1039,24,0)," ")</f>
        <v xml:space="preserve"> </v>
      </c>
      <c r="M21" s="101" t="str">
        <f>IFERROR(VLOOKUP(B21,Concentrado_PB!K$2:AP$1031,25,0)," ")</f>
        <v xml:space="preserve"> </v>
      </c>
      <c r="N21" s="102"/>
      <c r="O21" s="103"/>
      <c r="P21" s="101" t="str">
        <f>IFERROR(VLOOKUP(B21,Concentrado_PB!K$2:AP$1031,26,0)," ")</f>
        <v xml:space="preserve"> </v>
      </c>
      <c r="Q21" s="102"/>
      <c r="R21" s="103"/>
      <c r="S21" s="101" t="str">
        <f>IFERROR(VLOOKUP(B21,Concentrado_PB!K$2:AP$1031,28,0)," ")</f>
        <v xml:space="preserve"> </v>
      </c>
      <c r="T21" s="102"/>
      <c r="U21" s="103"/>
      <c r="V21" s="75" t="str">
        <f>IFERROR(VLOOKUP(B21,Concentrado_PB!K$2:AP$1031,27,0)," ")</f>
        <v xml:space="preserve"> </v>
      </c>
      <c r="W21" s="75" t="str">
        <f>IFERROR(VLOOKUP(B21,Concentrado_PB!K$2:AP$1031,29,0)," ")</f>
        <v xml:space="preserve"> </v>
      </c>
      <c r="X21" s="75" t="str">
        <f>IFERROR(VLOOKUP(B21,Concentrado_PB!K$2:AP$1031,30,0)," ")</f>
        <v xml:space="preserve"> </v>
      </c>
      <c r="Y21" s="75" t="str">
        <f>IFERROR(VLOOKUP(B21,Concentrado_PB!K$2:AP$1031,31,0)," ")</f>
        <v xml:space="preserve"> </v>
      </c>
      <c r="Z21" s="75" t="str">
        <f>IFERROR(VLOOKUP(B21,Concentrado_PB!K$2:AP$1031,32,0)," ")</f>
        <v xml:space="preserve"> </v>
      </c>
      <c r="AA21" s="78"/>
      <c r="AB21" s="78"/>
      <c r="AC21" s="79"/>
      <c r="AD21" s="80"/>
    </row>
    <row r="22" spans="1:30" ht="37.5" customHeight="1">
      <c r="A22" s="64">
        <v>10</v>
      </c>
      <c r="B22" s="65" t="str">
        <f t="shared" si="1"/>
        <v>02CD14</v>
      </c>
      <c r="C22" s="75"/>
      <c r="D22" s="75"/>
      <c r="E22" s="75"/>
      <c r="F22" s="76"/>
      <c r="G22" s="77"/>
      <c r="H22" s="75"/>
      <c r="I22" s="101"/>
      <c r="J22" s="102"/>
      <c r="K22" s="103"/>
      <c r="L22" s="75" t="str">
        <f>IFERROR(VLOOKUP(B22,Concentrado_PB!K11:AP1040,24,0)," ")</f>
        <v xml:space="preserve"> </v>
      </c>
      <c r="M22" s="101" t="str">
        <f>IFERROR(VLOOKUP(B22,Concentrado_PB!K$2:AP$1031,25,0)," ")</f>
        <v xml:space="preserve"> </v>
      </c>
      <c r="N22" s="102"/>
      <c r="O22" s="103"/>
      <c r="P22" s="101" t="str">
        <f>IFERROR(VLOOKUP(B22,Concentrado_PB!K$2:AP$1031,26,0)," ")</f>
        <v xml:space="preserve"> </v>
      </c>
      <c r="Q22" s="102"/>
      <c r="R22" s="103"/>
      <c r="S22" s="101" t="str">
        <f>IFERROR(VLOOKUP(B22,Concentrado_PB!K$2:AP$1031,28,0)," ")</f>
        <v xml:space="preserve"> </v>
      </c>
      <c r="T22" s="102"/>
      <c r="U22" s="103"/>
      <c r="V22" s="75" t="str">
        <f>IFERROR(VLOOKUP(B22,Concentrado_PB!K$2:AP$1031,27,0)," ")</f>
        <v xml:space="preserve"> </v>
      </c>
      <c r="W22" s="75" t="str">
        <f>IFERROR(VLOOKUP(B22,Concentrado_PB!K$2:AP$1031,29,0)," ")</f>
        <v xml:space="preserve"> </v>
      </c>
      <c r="X22" s="75" t="str">
        <f>IFERROR(VLOOKUP(B22,Concentrado_PB!K$2:AP$1031,30,0)," ")</f>
        <v xml:space="preserve"> </v>
      </c>
      <c r="Y22" s="75" t="str">
        <f>IFERROR(VLOOKUP(B22,Concentrado_PB!K$2:AP$1031,31,0)," ")</f>
        <v xml:space="preserve"> </v>
      </c>
      <c r="Z22" s="75" t="str">
        <f>IFERROR(VLOOKUP(B22,Concentrado_PB!K$2:AP$1031,32,0)," ")</f>
        <v xml:space="preserve"> </v>
      </c>
      <c r="AA22" s="78"/>
      <c r="AB22" s="78"/>
      <c r="AC22" s="79"/>
      <c r="AD22" s="80"/>
    </row>
    <row r="23" spans="1:30" ht="39.75" customHeight="1">
      <c r="A23" s="64">
        <v>11</v>
      </c>
      <c r="B23" s="65" t="str">
        <f t="shared" si="1"/>
        <v>02CD14</v>
      </c>
      <c r="C23" s="75"/>
      <c r="D23" s="75"/>
      <c r="E23" s="75"/>
      <c r="F23" s="76"/>
      <c r="G23" s="77"/>
      <c r="H23" s="100"/>
      <c r="I23" s="101"/>
      <c r="J23" s="102"/>
      <c r="K23" s="103"/>
      <c r="L23" s="75" t="str">
        <f>IFERROR(VLOOKUP(B23,Concentrado_PB!K12:AP1041,24,0)," ")</f>
        <v xml:space="preserve"> </v>
      </c>
      <c r="M23" s="101"/>
      <c r="N23" s="102"/>
      <c r="O23" s="103"/>
      <c r="P23" s="101" t="str">
        <f>IFERROR(VLOOKUP(B23,Concentrado_PB!K$2:AP$1031,26,0)," ")</f>
        <v xml:space="preserve"> </v>
      </c>
      <c r="Q23" s="102"/>
      <c r="R23" s="103"/>
      <c r="S23" s="101" t="str">
        <f>IFERROR(VLOOKUP(B23,Concentrado_PB!K$2:AP$1031,28,0)," ")</f>
        <v xml:space="preserve"> </v>
      </c>
      <c r="T23" s="102"/>
      <c r="U23" s="103"/>
      <c r="V23" s="75" t="str">
        <f>IFERROR(VLOOKUP(B23,Concentrado_PB!K$2:AP$1031,27,0)," ")</f>
        <v xml:space="preserve"> </v>
      </c>
      <c r="W23" s="75" t="str">
        <f>IFERROR(VLOOKUP(B23,Concentrado_PB!K$2:AP$1031,29,0)," ")</f>
        <v xml:space="preserve"> </v>
      </c>
      <c r="X23" s="75" t="str">
        <f>IFERROR(VLOOKUP(B23,Concentrado_PB!K$2:AP$1031,30,0)," ")</f>
        <v xml:space="preserve"> </v>
      </c>
      <c r="Y23" s="75" t="str">
        <f>IFERROR(VLOOKUP(B23,Concentrado_PB!K$2:AP$1031,31,0)," ")</f>
        <v xml:space="preserve"> </v>
      </c>
      <c r="Z23" s="75" t="str">
        <f>IFERROR(VLOOKUP(B23,Concentrado_PB!K$2:AP$1031,32,0)," ")</f>
        <v xml:space="preserve"> </v>
      </c>
      <c r="AA23" s="78"/>
      <c r="AB23" s="78"/>
      <c r="AC23" s="79"/>
      <c r="AD23" s="80"/>
    </row>
    <row r="24" spans="1:30" ht="45" customHeight="1">
      <c r="A24" s="64">
        <v>12</v>
      </c>
      <c r="B24" s="65" t="e">
        <f>CONCATENATE($V$9,#REF!)</f>
        <v>#REF!</v>
      </c>
      <c r="C24" s="75"/>
      <c r="D24" s="75"/>
      <c r="E24" s="75"/>
      <c r="F24" s="76"/>
      <c r="G24" s="77"/>
      <c r="H24" s="75"/>
      <c r="I24" s="104"/>
      <c r="J24" s="104"/>
      <c r="K24" s="104"/>
      <c r="L24" s="75"/>
      <c r="M24" s="104" t="str">
        <f>IFERROR(VLOOKUP(#REF!,Concentrado_PB!K$2:AP$1031,25,0)," ")</f>
        <v xml:space="preserve"> </v>
      </c>
      <c r="N24" s="104"/>
      <c r="O24" s="104"/>
      <c r="P24" s="104" t="str">
        <f>IFERROR(VLOOKUP(#REF!,Concentrado_PB!K$2:AP$1031,26,0)," ")</f>
        <v xml:space="preserve"> </v>
      </c>
      <c r="Q24" s="104"/>
      <c r="R24" s="104"/>
      <c r="S24" s="101" t="str">
        <f>IFERROR(VLOOKUP(#REF!,Concentrado_PB!K$2:AP$1031,28,0)," ")</f>
        <v xml:space="preserve"> </v>
      </c>
      <c r="T24" s="102"/>
      <c r="U24" s="103"/>
      <c r="V24" s="75" t="str">
        <f>IFERROR(VLOOKUP(#REF!,Concentrado_PB!K$2:AP$1031,27,0)," ")</f>
        <v xml:space="preserve"> </v>
      </c>
      <c r="W24" s="75" t="str">
        <f>IFERROR(VLOOKUP(#REF!,Concentrado_PB!K$2:AP$1031,29,0)," ")</f>
        <v xml:space="preserve"> </v>
      </c>
      <c r="X24" s="75" t="str">
        <f>IFERROR(VLOOKUP(#REF!,Concentrado_PB!K$2:AP$1031,30,0)," ")</f>
        <v xml:space="preserve"> </v>
      </c>
      <c r="Y24" s="75" t="str">
        <f>IFERROR(VLOOKUP(#REF!,Concentrado_PB!K$2:AP$1031,31,0)," ")</f>
        <v xml:space="preserve"> </v>
      </c>
      <c r="Z24" s="75" t="str">
        <f>IFERROR(VLOOKUP(#REF!,Concentrado_PB!K$2:AP$1031,32,0)," ")</f>
        <v xml:space="preserve"> </v>
      </c>
      <c r="AA24" s="78"/>
      <c r="AB24" s="78"/>
      <c r="AC24" s="79"/>
      <c r="AD24" s="80"/>
    </row>
    <row r="25" spans="1:30" ht="36" customHeight="1">
      <c r="A25" s="64">
        <v>13</v>
      </c>
      <c r="B25" s="65" t="e">
        <f>CONCATENATE($V$9,#REF!)</f>
        <v>#REF!</v>
      </c>
      <c r="C25" s="75"/>
      <c r="D25" s="75"/>
      <c r="E25" s="75"/>
      <c r="F25" s="76"/>
      <c r="G25" s="77"/>
      <c r="H25" s="75"/>
      <c r="I25" s="104"/>
      <c r="J25" s="104"/>
      <c r="K25" s="104"/>
      <c r="L25" s="75"/>
      <c r="M25" s="104" t="str">
        <f>IFERROR(VLOOKUP(#REF!,Concentrado_PB!K$2:AP$1031,25,0)," ")</f>
        <v xml:space="preserve"> </v>
      </c>
      <c r="N25" s="104"/>
      <c r="O25" s="104"/>
      <c r="P25" s="104" t="str">
        <f>IFERROR(VLOOKUP(#REF!,Concentrado_PB!K$2:AP$1031,26,0)," ")</f>
        <v xml:space="preserve"> </v>
      </c>
      <c r="Q25" s="104"/>
      <c r="R25" s="104"/>
      <c r="S25" s="101" t="str">
        <f>IFERROR(VLOOKUP(#REF!,Concentrado_PB!K$2:AP$1031,28,0)," ")</f>
        <v xml:space="preserve"> </v>
      </c>
      <c r="T25" s="102"/>
      <c r="U25" s="103"/>
      <c r="V25" s="75" t="str">
        <f>IFERROR(VLOOKUP(#REF!,Concentrado_PB!K$2:AP$1031,27,0)," ")</f>
        <v xml:space="preserve"> </v>
      </c>
      <c r="W25" s="75" t="str">
        <f>IFERROR(VLOOKUP(#REF!,Concentrado_PB!K$2:AP$1031,29,0)," ")</f>
        <v xml:space="preserve"> </v>
      </c>
      <c r="X25" s="75" t="str">
        <f>IFERROR(VLOOKUP(#REF!,Concentrado_PB!K$2:AP$1031,30,0)," ")</f>
        <v xml:space="preserve"> </v>
      </c>
      <c r="Y25" s="75" t="str">
        <f>IFERROR(VLOOKUP(#REF!,Concentrado_PB!K$2:AP$1031,31,0)," ")</f>
        <v xml:space="preserve"> </v>
      </c>
      <c r="Z25" s="75" t="str">
        <f>IFERROR(VLOOKUP(#REF!,Concentrado_PB!K$2:AP$1031,32,0)," ")</f>
        <v xml:space="preserve"> </v>
      </c>
      <c r="AA25" s="78"/>
      <c r="AB25" s="78"/>
      <c r="AC25" s="79"/>
      <c r="AD25" s="80"/>
    </row>
    <row r="26" spans="1:30" ht="84.75" customHeight="1">
      <c r="A26" s="64">
        <v>18</v>
      </c>
      <c r="B26" s="65" t="e">
        <f>CONCATENATE($V$9,#REF!)</f>
        <v>#REF!</v>
      </c>
      <c r="C26" s="81"/>
      <c r="D26" s="81"/>
      <c r="E26" s="81"/>
      <c r="F26" s="82"/>
      <c r="G26" s="82"/>
      <c r="H26" s="74"/>
      <c r="I26" s="74"/>
      <c r="J26" s="108" t="s">
        <v>16472</v>
      </c>
      <c r="K26" s="108"/>
      <c r="L26" s="108"/>
      <c r="M26" s="108"/>
      <c r="N26" s="108"/>
      <c r="O26" s="108"/>
      <c r="P26" s="89"/>
      <c r="Q26" s="89"/>
      <c r="R26" s="88"/>
      <c r="S26" s="108" t="s">
        <v>16473</v>
      </c>
      <c r="T26" s="108"/>
      <c r="U26" s="108"/>
      <c r="V26" s="108"/>
      <c r="W26" s="108"/>
      <c r="X26" s="108"/>
      <c r="Y26" s="74"/>
      <c r="Z26" s="74"/>
      <c r="AA26" s="74"/>
      <c r="AB26" s="74"/>
      <c r="AC26" s="74"/>
      <c r="AD26" s="74"/>
    </row>
    <row r="27" spans="1:30" ht="33.75" customHeight="1">
      <c r="A27" s="64">
        <v>19</v>
      </c>
      <c r="B27" s="65" t="e">
        <f>CONCATENATE($V$9,#REF!)</f>
        <v>#REF!</v>
      </c>
      <c r="C27" s="81"/>
      <c r="D27" s="81"/>
      <c r="E27" s="81"/>
      <c r="F27" s="81"/>
      <c r="G27" s="81"/>
      <c r="H27" s="74"/>
      <c r="I27" s="74"/>
      <c r="J27" s="90"/>
      <c r="K27" s="90"/>
      <c r="L27" s="90"/>
      <c r="M27" s="89"/>
      <c r="N27" s="89"/>
      <c r="O27" s="89"/>
      <c r="P27" s="89"/>
      <c r="Q27" s="89"/>
      <c r="R27" s="88"/>
      <c r="S27" s="90"/>
      <c r="T27" s="90"/>
      <c r="U27" s="90"/>
      <c r="V27" s="90"/>
      <c r="W27" s="90"/>
      <c r="X27" s="89"/>
      <c r="Y27" s="74"/>
      <c r="Z27" s="74"/>
      <c r="AA27" s="74"/>
      <c r="AB27" s="74"/>
      <c r="AC27" s="74"/>
      <c r="AD27" s="74"/>
    </row>
    <row r="28" spans="1:30" ht="36" customHeight="1">
      <c r="A28" s="64">
        <v>20</v>
      </c>
      <c r="B28" s="65" t="e">
        <f>CONCATENATE($V$9,#REF!)</f>
        <v>#REF!</v>
      </c>
      <c r="C28" s="81"/>
      <c r="D28" s="81"/>
      <c r="E28" s="81"/>
      <c r="F28" s="83"/>
      <c r="G28" s="83"/>
      <c r="H28" s="74"/>
      <c r="I28" s="74"/>
      <c r="J28" s="91"/>
      <c r="K28" s="91"/>
      <c r="L28" s="91"/>
      <c r="M28" s="92"/>
      <c r="N28" s="92"/>
      <c r="O28" s="92"/>
      <c r="P28" s="89"/>
      <c r="Q28" s="89"/>
      <c r="R28" s="88"/>
      <c r="S28" s="93"/>
      <c r="T28" s="93"/>
      <c r="U28" s="93"/>
      <c r="V28" s="93"/>
      <c r="W28" s="93"/>
      <c r="X28" s="93"/>
      <c r="Y28" s="74"/>
      <c r="Z28" s="74"/>
      <c r="AA28" s="74"/>
      <c r="AB28" s="74"/>
      <c r="AC28" s="74"/>
      <c r="AD28" s="74"/>
    </row>
    <row r="29" spans="1:30" ht="39" customHeight="1">
      <c r="A29" s="64">
        <v>21</v>
      </c>
      <c r="B29" s="65" t="e">
        <f>CONCATENATE($V$9,#REF!)</f>
        <v>#REF!</v>
      </c>
      <c r="C29" s="81"/>
      <c r="D29" s="81"/>
      <c r="E29" s="81"/>
      <c r="F29" s="82"/>
      <c r="G29" s="82"/>
      <c r="H29" s="74"/>
      <c r="I29" s="74"/>
      <c r="J29" s="135" t="s">
        <v>16559</v>
      </c>
      <c r="K29" s="107"/>
      <c r="L29" s="107"/>
      <c r="M29" s="107"/>
      <c r="N29" s="107"/>
      <c r="O29" s="107"/>
      <c r="P29" s="89"/>
      <c r="Q29" s="89"/>
      <c r="R29" s="88"/>
      <c r="S29" s="107" t="s">
        <v>16561</v>
      </c>
      <c r="T29" s="107"/>
      <c r="U29" s="107"/>
      <c r="V29" s="107"/>
      <c r="W29" s="107"/>
      <c r="X29" s="107"/>
      <c r="Y29" s="74"/>
      <c r="Z29" s="74"/>
      <c r="AA29" s="74"/>
      <c r="AB29" s="74"/>
      <c r="AC29" s="74"/>
      <c r="AD29" s="74"/>
    </row>
    <row r="30" spans="1:30" ht="33" customHeight="1">
      <c r="A30" s="64">
        <v>22</v>
      </c>
      <c r="B30" s="65" t="e">
        <f>CONCATENATE($V$9,#REF!)</f>
        <v>#REF!</v>
      </c>
      <c r="C30" s="81"/>
      <c r="D30" s="81"/>
      <c r="E30" s="81"/>
      <c r="F30" s="84"/>
      <c r="G30" s="84"/>
      <c r="H30" s="74"/>
      <c r="I30" s="74"/>
      <c r="J30" s="109" t="s">
        <v>16560</v>
      </c>
      <c r="K30" s="109"/>
      <c r="L30" s="109"/>
      <c r="M30" s="109"/>
      <c r="N30" s="109"/>
      <c r="O30" s="109"/>
      <c r="P30" s="89"/>
      <c r="Q30" s="89"/>
      <c r="R30" s="88"/>
      <c r="S30" s="109" t="s">
        <v>16558</v>
      </c>
      <c r="T30" s="109"/>
      <c r="U30" s="109"/>
      <c r="V30" s="109"/>
      <c r="W30" s="109"/>
      <c r="X30" s="109"/>
      <c r="Y30" s="74"/>
      <c r="Z30" s="74"/>
      <c r="AA30" s="74"/>
      <c r="AB30" s="74"/>
      <c r="AC30" s="74"/>
      <c r="AD30" s="74"/>
    </row>
    <row r="31" spans="1:30" ht="43.5" customHeight="1">
      <c r="A31" s="64">
        <v>23</v>
      </c>
      <c r="B31" s="65" t="e">
        <f>CONCATENATE($V$9,#REF!)</f>
        <v>#REF!</v>
      </c>
      <c r="C31" s="81"/>
      <c r="D31" s="81"/>
      <c r="E31" s="81"/>
      <c r="F31" s="84"/>
      <c r="G31" s="84"/>
      <c r="H31" s="74"/>
      <c r="I31" s="74"/>
      <c r="J31" s="106"/>
      <c r="K31" s="106"/>
      <c r="L31" s="106"/>
      <c r="M31" s="106"/>
      <c r="N31" s="106"/>
      <c r="O31" s="106"/>
      <c r="P31" s="88"/>
      <c r="Q31" s="88"/>
      <c r="R31" s="88"/>
      <c r="S31" s="106"/>
      <c r="T31" s="106"/>
      <c r="U31" s="106"/>
      <c r="V31" s="106"/>
      <c r="W31" s="106"/>
      <c r="X31" s="106"/>
      <c r="Y31" s="74"/>
      <c r="Z31" s="74"/>
      <c r="AA31" s="74"/>
      <c r="AB31" s="74"/>
      <c r="AC31" s="74"/>
      <c r="AD31" s="74"/>
    </row>
    <row r="32" spans="1:30" ht="39" customHeight="1">
      <c r="A32" s="64">
        <v>24</v>
      </c>
      <c r="B32" s="65" t="e">
        <f>CONCATENATE($V$9,#REF!)</f>
        <v>#REF!</v>
      </c>
      <c r="C32" s="81"/>
      <c r="D32" s="81"/>
      <c r="E32" s="81"/>
      <c r="F32" s="85"/>
      <c r="G32" s="85"/>
      <c r="H32" s="74"/>
      <c r="I32" s="74"/>
      <c r="J32" s="106"/>
      <c r="K32" s="106"/>
      <c r="L32" s="106"/>
      <c r="M32" s="106"/>
      <c r="N32" s="106"/>
      <c r="O32" s="106"/>
      <c r="P32" s="88"/>
      <c r="Q32" s="88"/>
      <c r="R32" s="88"/>
      <c r="S32" s="106"/>
      <c r="T32" s="106"/>
      <c r="U32" s="106"/>
      <c r="V32" s="106"/>
      <c r="W32" s="106"/>
      <c r="X32" s="106"/>
      <c r="Y32" s="74"/>
      <c r="Z32" s="74"/>
      <c r="AA32" s="74"/>
      <c r="AB32" s="74"/>
      <c r="AC32" s="74"/>
      <c r="AD32" s="74"/>
    </row>
    <row r="33" spans="1:30" ht="45" customHeight="1">
      <c r="A33" s="64">
        <v>25</v>
      </c>
      <c r="B33" s="65" t="e">
        <f>CONCATENATE($V$9,#REF!)</f>
        <v>#REF!</v>
      </c>
      <c r="C33" s="59"/>
      <c r="D33" s="59"/>
      <c r="E33" s="59"/>
      <c r="F33" s="60"/>
      <c r="G33" s="60"/>
      <c r="J33" s="94"/>
      <c r="K33" s="94"/>
      <c r="L33" s="94"/>
      <c r="M33" s="94"/>
      <c r="N33" s="94"/>
      <c r="O33" s="94"/>
      <c r="P33" s="94"/>
      <c r="Q33" s="94"/>
      <c r="R33" s="95"/>
      <c r="S33" s="95"/>
      <c r="T33" s="95"/>
      <c r="U33" s="95"/>
      <c r="V33" s="95"/>
      <c r="W33" s="95"/>
      <c r="X33" s="95"/>
      <c r="AC33" s="74"/>
      <c r="AD33" s="74"/>
    </row>
    <row r="34" spans="1:30" ht="36" customHeight="1">
      <c r="A34" s="64">
        <v>26</v>
      </c>
      <c r="B34" s="65" t="e">
        <f>CONCATENATE($V$9,#REF!)</f>
        <v>#REF!</v>
      </c>
      <c r="C34" s="59"/>
      <c r="D34" s="59"/>
      <c r="E34" s="59"/>
      <c r="F34" s="60"/>
      <c r="G34" s="60"/>
      <c r="R34" s="60"/>
      <c r="S34" s="60"/>
      <c r="T34" s="60"/>
      <c r="U34" s="60"/>
      <c r="V34" s="60"/>
      <c r="W34" s="60"/>
      <c r="X34" s="60"/>
      <c r="AC34" s="74"/>
      <c r="AD34" s="74"/>
    </row>
    <row r="35" spans="1:30" ht="43.5" customHeight="1">
      <c r="A35" s="64">
        <v>27</v>
      </c>
      <c r="B35" s="65" t="e">
        <f>CONCATENATE($V$9,#REF!)</f>
        <v>#REF!</v>
      </c>
      <c r="D35" s="59"/>
      <c r="E35" s="59"/>
      <c r="AC35" s="74"/>
      <c r="AD35" s="74"/>
    </row>
    <row r="36" spans="1:30" ht="39.75" customHeight="1">
      <c r="A36" s="64">
        <v>28</v>
      </c>
      <c r="B36" s="65" t="e">
        <f>CONCATENATE($V$9,#REF!)</f>
        <v>#REF!</v>
      </c>
      <c r="D36" s="59"/>
      <c r="E36" s="59"/>
      <c r="AC36" s="74"/>
      <c r="AD36" s="74"/>
    </row>
    <row r="37" spans="1:30" ht="39.75" customHeight="1">
      <c r="A37" s="64">
        <v>29</v>
      </c>
      <c r="B37" s="65" t="e">
        <f>CONCATENATE($V$9,#REF!)</f>
        <v>#REF!</v>
      </c>
      <c r="D37" s="59"/>
      <c r="E37" s="59"/>
      <c r="AC37" s="74"/>
      <c r="AD37" s="74"/>
    </row>
    <row r="38" spans="1:30" ht="58.5" customHeight="1">
      <c r="A38" s="64">
        <v>30</v>
      </c>
      <c r="B38" s="65" t="e">
        <f>CONCATENATE($V$9,#REF!)</f>
        <v>#REF!</v>
      </c>
      <c r="D38" s="59"/>
      <c r="E38" s="59"/>
    </row>
    <row r="39" spans="1:30" ht="129.94999999999999" customHeight="1">
      <c r="A39" s="64">
        <v>31</v>
      </c>
      <c r="B39" s="65" t="e">
        <f>CONCATENATE($V$9,#REF!)</f>
        <v>#REF!</v>
      </c>
    </row>
    <row r="40" spans="1:30" ht="129.94999999999999" customHeight="1">
      <c r="A40" s="64">
        <v>32</v>
      </c>
      <c r="B40" s="65" t="e">
        <f>CONCATENATE($V$9,#REF!)</f>
        <v>#REF!</v>
      </c>
    </row>
    <row r="41" spans="1:30" ht="129.94999999999999" customHeight="1">
      <c r="A41" s="64">
        <v>33</v>
      </c>
      <c r="B41" s="65" t="e">
        <f>CONCATENATE($V$9,#REF!)</f>
        <v>#REF!</v>
      </c>
    </row>
    <row r="42" spans="1:30" ht="129.94999999999999" customHeight="1">
      <c r="A42" s="64">
        <v>34</v>
      </c>
      <c r="B42" s="65" t="e">
        <f>CONCATENATE($V$9,#REF!)</f>
        <v>#REF!</v>
      </c>
    </row>
    <row r="43" spans="1:30" ht="129.94999999999999" customHeight="1">
      <c r="A43" s="64">
        <v>35</v>
      </c>
      <c r="B43" s="65" t="e">
        <f>CONCATENATE($V$9,#REF!)</f>
        <v>#REF!</v>
      </c>
    </row>
    <row r="47" spans="1:30" ht="15">
      <c r="B47" s="66"/>
    </row>
    <row r="48" spans="1:30" ht="15">
      <c r="B48" s="66"/>
    </row>
    <row r="49" spans="2:2" ht="15">
      <c r="B49" s="66"/>
    </row>
    <row r="50" spans="2:2" ht="15">
      <c r="B50" s="66"/>
    </row>
    <row r="51" spans="2:2" ht="15">
      <c r="B51" s="66"/>
    </row>
    <row r="52" spans="2:2" ht="15">
      <c r="B52" s="66"/>
    </row>
    <row r="53" spans="2:2" ht="15">
      <c r="B53" s="66"/>
    </row>
    <row r="54" spans="2:2" ht="20.25" customHeight="1">
      <c r="B54" s="66"/>
    </row>
    <row r="55" spans="2:2" ht="15">
      <c r="B55" s="66"/>
    </row>
    <row r="56" spans="2:2" ht="12.95" customHeight="1">
      <c r="B56" s="66"/>
    </row>
    <row r="57" spans="2:2" ht="12.95" customHeight="1">
      <c r="B57" s="66"/>
    </row>
  </sheetData>
  <sheetProtection selectLockedCells="1"/>
  <sortState ref="H13:AA47">
    <sortCondition ref="H13:H47"/>
  </sortState>
  <mergeCells count="78">
    <mergeCell ref="S19:U19"/>
    <mergeCell ref="S13:U13"/>
    <mergeCell ref="S14:U14"/>
    <mergeCell ref="S15:U15"/>
    <mergeCell ref="S16:U16"/>
    <mergeCell ref="I25:K25"/>
    <mergeCell ref="M22:O22"/>
    <mergeCell ref="M23:O23"/>
    <mergeCell ref="M24:O24"/>
    <mergeCell ref="M25:O25"/>
    <mergeCell ref="I22:K22"/>
    <mergeCell ref="I23:K23"/>
    <mergeCell ref="P25:R25"/>
    <mergeCell ref="P17:R17"/>
    <mergeCell ref="S24:U24"/>
    <mergeCell ref="S17:U17"/>
    <mergeCell ref="S18:U18"/>
    <mergeCell ref="C11:AD11"/>
    <mergeCell ref="V9:X9"/>
    <mergeCell ref="S12:U12"/>
    <mergeCell ref="Y9:AA9"/>
    <mergeCell ref="AB9:AD9"/>
    <mergeCell ref="C9:H9"/>
    <mergeCell ref="T9:U9"/>
    <mergeCell ref="I9:S9"/>
    <mergeCell ref="C5:AD5"/>
    <mergeCell ref="C7:AD7"/>
    <mergeCell ref="C6:AD6"/>
    <mergeCell ref="J26:O26"/>
    <mergeCell ref="J29:O29"/>
    <mergeCell ref="J30:O30"/>
    <mergeCell ref="J31:O31"/>
    <mergeCell ref="S26:X26"/>
    <mergeCell ref="J32:M32"/>
    <mergeCell ref="N32:O32"/>
    <mergeCell ref="S29:X29"/>
    <mergeCell ref="S30:X30"/>
    <mergeCell ref="S31:X31"/>
    <mergeCell ref="S32:V32"/>
    <mergeCell ref="W32:X32"/>
    <mergeCell ref="S20:U20"/>
    <mergeCell ref="S21:U21"/>
    <mergeCell ref="S22:U22"/>
    <mergeCell ref="S23:U23"/>
    <mergeCell ref="S25:U25"/>
    <mergeCell ref="M15:O15"/>
    <mergeCell ref="I24:K24"/>
    <mergeCell ref="P22:R22"/>
    <mergeCell ref="P23:R23"/>
    <mergeCell ref="P24:R24"/>
    <mergeCell ref="P19:R19"/>
    <mergeCell ref="M19:O19"/>
    <mergeCell ref="I19:K19"/>
    <mergeCell ref="P15:R15"/>
    <mergeCell ref="I12:K12"/>
    <mergeCell ref="M12:O12"/>
    <mergeCell ref="P12:R12"/>
    <mergeCell ref="I13:K13"/>
    <mergeCell ref="I14:K14"/>
    <mergeCell ref="I15:K15"/>
    <mergeCell ref="M13:O13"/>
    <mergeCell ref="M18:O18"/>
    <mergeCell ref="P18:R18"/>
    <mergeCell ref="P13:R13"/>
    <mergeCell ref="M14:O14"/>
    <mergeCell ref="P14:R14"/>
    <mergeCell ref="P21:R21"/>
    <mergeCell ref="M21:O21"/>
    <mergeCell ref="I21:K21"/>
    <mergeCell ref="P20:R20"/>
    <mergeCell ref="M20:O20"/>
    <mergeCell ref="I20:K20"/>
    <mergeCell ref="I18:K18"/>
    <mergeCell ref="M17:O17"/>
    <mergeCell ref="I17:K17"/>
    <mergeCell ref="P16:R16"/>
    <mergeCell ref="M16:O16"/>
    <mergeCell ref="I16:K16"/>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AD13:AD25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16478</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16542</v>
      </c>
      <c r="U2" s="43" t="s">
        <v>32</v>
      </c>
      <c r="V2" s="43" t="s">
        <v>33</v>
      </c>
      <c r="W2" s="43" t="s">
        <v>35</v>
      </c>
      <c r="X2" s="43" t="s">
        <v>36</v>
      </c>
      <c r="Y2" s="43" t="s">
        <v>38</v>
      </c>
      <c r="Z2" s="43" t="s">
        <v>39</v>
      </c>
      <c r="AA2" s="53" t="s">
        <v>16476</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16545</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16479</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16480</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16481</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16481</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16479</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16482</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16480</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16480</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16480</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16481</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16481</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16483</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16484</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16483</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16480</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16481</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16481</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16485</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16480</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16481</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16481</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16485</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16486</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16481</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16479</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16487</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16486</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16486</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16486</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16488</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16486</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16480</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16481</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16489</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16490</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16491</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16487</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16492</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16493</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16480</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16481</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16481</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16494</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16487</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16492</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16495</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16496</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16492</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16497</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16498</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16499</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16500</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16489</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16501</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16485</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16499</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16491</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16487</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16493</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16480</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16481</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16481</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16502</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16503</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16504</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16481</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16505</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16500</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16499</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16495</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16487</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16496</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16487</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16492</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16506</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16495</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16487</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16487</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16493</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16480</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16481</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16481</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16480</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16481</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16481</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16502</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16495</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16496</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16500</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16499</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16491</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16487</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16487</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16493</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16489</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16481</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16481</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16506</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16500</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16491</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16487</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16493</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16480</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16487</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16480</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16481</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16481</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16502</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16500</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16507</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16501</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16489</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16508</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16499</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16495</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16494</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16499</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16497</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16487</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16493</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16489</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16491</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16487</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16487</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16493</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16480</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16481</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16481</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16502</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16495</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16496</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16492</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16479</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16485</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16499</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16500</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16495</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16481</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16481</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16502</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16500</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16499</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16499</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16481</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16496</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16500</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16491</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16487</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16487</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16493</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16480</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16487</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16493</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16480</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16481</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16481</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16502</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16498</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16481</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16500</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16494</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16495</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16496</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16499</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16487</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16487</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16489</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16509</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16491</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16487</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16487</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16510</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16480</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16481</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16481</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16487</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16509</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16487</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16496</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16509</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16499</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16490</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16487</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16487</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16510</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16480</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16481</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16481</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16502</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16489</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16495</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16496</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16497</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16499</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16500</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16487</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16489</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16491</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16487</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16487</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16510</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16480</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16481</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16481</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16494</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16511</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16504</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16485</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16511</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16485</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16495</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16492</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16497</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16499</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16500</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16490</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16479</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16489</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16479</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16485</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16499</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16500</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16490</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16491</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16487</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16487</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16510</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16480</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16481</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16481</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16494</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16495</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16487</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16496</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16492</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16497</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16489</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16510</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16480</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16481</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16481</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16498</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16512</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16513</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16494</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16503</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16503</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16492</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16503</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16500</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16509</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16489</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16495</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16514</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16499</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16499</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16487</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16500</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16491</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16487</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16487</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16489</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16502</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16495</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16491</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16487</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16510</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16480</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16481</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16481</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16489</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16480</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16481</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16511</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16504</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16501</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16500</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16490</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16490</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16495</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16496</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16487</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16491</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16479</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16499</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16487</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16510</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16510</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16510</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16515</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16515</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16480</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16481</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16481</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16481</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16480</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16481</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16481</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16481</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16481</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16481</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16480</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16481</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16481</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16487</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16487</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16480</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16481</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16481</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16487</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16516</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16480</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16481</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16481</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16516</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16516</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16505</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16485</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16481</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16481</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16485</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16485</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16485</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16485</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16517</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16485</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16485</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16480</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16485</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16485</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16485</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16480</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16481</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16481</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16511</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16511</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16480</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16481</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16481</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16502</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16511</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16511</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16480</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16481</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16481</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16494</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16481</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16494</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16502</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16518</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16518</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16519</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16480</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16481</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16491</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16520</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16480</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16481</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16481</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16520</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16480</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16481</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16481</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16494</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16521</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16509</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16480</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16481</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16481</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16522</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16523</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16515</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16515</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16480</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16481</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16481</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16495</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16515</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16514</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16497</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16503</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16487</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16487</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16503</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16524</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16524</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16480</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16481</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16481</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16497</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16497</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16480</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16481</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16481</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16525</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16515</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16480</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16481</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16481</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16505</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16504</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16504</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16503</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16480</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16481</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16481</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16480</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16481</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16481</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16481</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16481</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16480</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16481</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16481</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16481</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16481</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16526</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16504</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16504</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16501</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16527</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16497</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16506</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16491</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16481</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16506</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16481</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16480</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16480</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16481</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16481</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16501</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16496</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16500</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16481</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16496</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16480</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16481</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16481</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16481</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16526</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16483</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16483</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16480</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16481</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16481</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16483</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16528</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16528</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16483</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16481</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16481</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16528</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16528</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16525</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16488</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16529</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16480</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16528</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16528</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16480</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16505</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16505</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16505</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16528</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16480</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16481</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16481</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16505</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16505</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16505</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16528</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16480</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16481</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16481</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16505</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16505</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16505</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16528</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16480</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16481</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16481</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16530</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16528</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16480</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16481</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16481</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16528</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16480</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16481</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16481</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16487</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16485</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16528</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16480</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16481</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16481</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16518</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16511</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16480</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16481</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16481</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16528</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16528</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16480</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16481</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16481</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16522</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16522</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16522</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16522</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16522</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16522</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16526</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16480</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16481</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16503</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16503</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16503</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16492</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16480</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16481</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16481</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16522</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16522</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16522</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16522</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16480</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16481</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16481</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16522</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16503</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16522</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16480</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16481</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16481</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16522</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16531</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16480</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16481</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16481</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16522</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16498</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16492</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16480</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16481</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16481</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16489</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16489</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16489</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16489</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16480</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16481</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16481</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16488</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16488</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16488</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16480</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16481</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16481</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16488</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16489</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16489</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16480</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16481</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16481</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16489</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16489</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16480</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16481</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16481</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16532</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16480</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16481</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16481</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16488</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16488</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16480</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16481</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16481</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16525</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16525</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16480</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16481</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16481</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16510</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16487</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16533</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16528</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16534</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16532</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16493</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16493</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16493</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16493</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16481</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16535</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16525</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16525</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16525</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16480</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16481</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16481</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16527</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16480</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16481</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16481</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16527</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16527</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16527</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16527</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16536</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16527</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16536</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16536</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16537</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16537</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16537</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16537</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16480</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16481</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16481</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16537</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16537</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16480</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16481</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16481</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16537</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16537</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16514</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16527</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16527</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16527</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16480</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16481</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16481</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16493</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16488</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16499</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16499</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16499</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16499</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16499</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16518</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16499</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16499</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16499</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16499</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16481</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16481</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16518</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16518</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16480</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16481</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16481</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16518</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16518</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16480</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16481</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16481</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16529</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16529</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16480</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16481</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16481</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16483</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16526</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16526</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16526</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16481</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16481</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16526</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16485</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16508</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16526</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16526</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16480</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16481</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16481</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16480</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16480</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16480</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16481</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16481</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16480</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16480</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16480</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16481</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16481</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16502</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16480</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16481</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16481</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16502</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16507</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16481</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16481</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16513</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16513</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16513</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16538</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16513</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16497</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16488</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16538</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16538</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16497</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16480</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16488</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16488</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16488</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16539</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16488</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16480</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16481</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16481</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16500</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16500</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16500</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16500</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16500</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16480</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16481</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16481</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16500</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16513</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16538</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16538</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16513</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16480</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16481</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16481</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16513</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16497</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16497</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16497</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16497</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16480</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16481</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16481</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16497</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16497</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16510</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16481</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16481</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16481</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16481</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16481</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16481</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16480</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16481</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16481</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16529</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16529</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16480</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16481</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16481</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16510</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DGCS-007</cp:lastModifiedBy>
  <cp:lastPrinted>2021-03-25T19:35:54Z</cp:lastPrinted>
  <dcterms:created xsi:type="dcterms:W3CDTF">2021-02-11T20:09:15Z</dcterms:created>
  <dcterms:modified xsi:type="dcterms:W3CDTF">2021-03-25T19:36:02Z</dcterms:modified>
</cp:coreProperties>
</file>