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20" yWindow="-120" windowWidth="19440" windowHeight="156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PP'!$C$1:$AE$28</definedName>
    <definedName name="ENCABEZADOS" localSheetId="0">'IR PP'!$H$5:$AA$12</definedName>
    <definedName name="IMPRESION" localSheetId="0">'IR PP'!$H$1:$AA$15</definedName>
    <definedName name="_xlnm.Print_Titles" localSheetId="0">'IR PP'!$5:$12</definedName>
  </definedNames>
  <calcPr calcId="144525"/>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9" l="1"/>
  <c r="G13" i="9"/>
  <c r="H13" i="9"/>
  <c r="B13" i="9" s="1"/>
  <c r="I13" i="9"/>
  <c r="AD13" i="9"/>
  <c r="L13" i="9" l="1"/>
  <c r="C13" i="9"/>
  <c r="M13" i="9"/>
  <c r="D13" i="9"/>
  <c r="P13" i="9"/>
  <c r="S13" i="9"/>
  <c r="E13" i="9"/>
  <c r="AD14" i="9"/>
  <c r="AD15" i="9"/>
  <c r="F14" i="9" l="1"/>
  <c r="F15" i="9"/>
  <c r="G14" i="9"/>
  <c r="G15"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5" i="9" l="1"/>
  <c r="H14" i="9"/>
  <c r="B14" i="9" s="1"/>
  <c r="E14" i="9" s="1"/>
  <c r="I14" i="9"/>
  <c r="H15" i="9"/>
  <c r="B15" i="9" s="1"/>
  <c r="D14" i="9" l="1"/>
  <c r="L14" i="9"/>
  <c r="P14" i="9"/>
  <c r="M14" i="9"/>
  <c r="S14" i="9"/>
  <c r="L15" i="9"/>
  <c r="P15" i="9"/>
  <c r="M15" i="9"/>
  <c r="W15" i="9"/>
  <c r="S15" i="9"/>
  <c r="E15" i="9"/>
  <c r="C15" i="9"/>
  <c r="D15" i="9"/>
  <c r="C14"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<sst xmlns="http://schemas.openxmlformats.org/spreadsheetml/2006/main" count="61784" uniqueCount="16564">
  <si>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</si>
  <si>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</si>
  <si>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</si>
  <si>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</si>
  <si>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</si>
  <si>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</si>
  <si>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</si>
  <si>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</si>
  <si>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</si>
  <si>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</si>
  <si>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</si>
  <si>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</si>
  <si>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</si>
  <si>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</si>
  <si>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</si>
  <si>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</si>
  <si>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</si>
  <si>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</si>
  <si>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</si>
  <si>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</si>
  <si>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</si>
  <si>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</si>
  <si>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</si>
  <si>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</si>
  <si>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</si>
  <si>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</si>
  <si>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</si>
  <si>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</si>
  <si>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</si>
  <si>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</si>
  <si>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</si>
  <si>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</si>
  <si>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</si>
  <si>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</si>
  <si>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</si>
  <si>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</si>
  <si>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</si>
  <si>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</si>
  <si>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</si>
  <si>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</si>
  <si>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</si>
  <si>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</si>
  <si>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</si>
  <si>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</si>
  <si>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</si>
  <si>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</si>
  <si>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</si>
  <si>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</si>
  <si>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</si>
  <si>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</si>
  <si>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</si>
  <si>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</si>
  <si>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</si>
  <si>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</si>
  <si>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</si>
  <si>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</si>
  <si>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</si>
  <si>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</si>
  <si>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</si>
  <si>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</si>
  <si>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</si>
  <si>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</si>
  <si>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</si>
  <si>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</si>
  <si>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</si>
  <si>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</si>
  <si>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</si>
  <si>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</si>
  <si>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</si>
  <si>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</si>
  <si>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</si>
  <si>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</si>
  <si>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</si>
  <si>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</si>
  <si>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</si>
  <si>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</si>
  <si>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</si>
  <si>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</si>
  <si>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</si>
  <si>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</si>
  <si>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</si>
  <si>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</si>
  <si>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</si>
  <si>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</si>
  <si>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</si>
  <si>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</si>
  <si>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</si>
  <si>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</si>
  <si>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</si>
  <si>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</si>
  <si>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</si>
  <si>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</si>
  <si>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</si>
  <si>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</si>
  <si>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</si>
  <si>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</si>
  <si>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</si>
  <si>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</si>
  <si>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</si>
  <si>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</si>
  <si>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</si>
  <si>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</si>
  <si>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</si>
  <si>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</si>
  <si>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</si>
  <si>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</si>
  <si>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</si>
  <si>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</si>
  <si>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</si>
  <si>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</si>
  <si>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</si>
  <si>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</si>
  <si>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</si>
  <si>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</si>
  <si>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</si>
  <si>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</si>
  <si>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</si>
  <si>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</si>
  <si>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</si>
  <si>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</si>
  <si>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</si>
  <si>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</si>
  <si>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</si>
  <si>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</si>
  <si>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</si>
  <si>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</si>
  <si>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</si>
  <si>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</si>
  <si>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</si>
  <si>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</si>
  <si>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</si>
  <si>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</si>
  <si>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</si>
  <si>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</si>
  <si>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</si>
  <si>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</si>
  <si>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</si>
  <si>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</si>
  <si>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</si>
  <si>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</si>
  <si>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</si>
  <si>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</si>
  <si>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</si>
  <si>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</si>
  <si>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</si>
  <si>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</si>
  <si>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</si>
  <si>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</si>
  <si>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</si>
  <si>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</si>
  <si>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</si>
  <si>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</si>
  <si>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</si>
  <si>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</si>
  <si>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</si>
  <si>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</si>
  <si>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</si>
  <si>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</si>
  <si>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</si>
  <si>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</si>
  <si>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</si>
  <si>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</si>
  <si>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</si>
  <si>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</si>
  <si>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</si>
  <si>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</si>
  <si>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</si>
  <si>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</si>
  <si>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</si>
  <si>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</si>
  <si>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</si>
  <si>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</si>
  <si>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</si>
  <si>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</si>
  <si>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</si>
  <si>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</si>
  <si>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</si>
  <si>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</si>
  <si>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</si>
  <si>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</si>
  <si>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</si>
  <si>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</si>
  <si>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</si>
  <si>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</si>
  <si>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</si>
  <si>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</si>
  <si>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</si>
  <si>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</si>
  <si>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</si>
  <si>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</si>
  <si>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</si>
  <si>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</si>
  <si>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</si>
  <si>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</si>
  <si>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</si>
  <si>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</si>
  <si>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</si>
  <si>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</si>
  <si>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</si>
  <si>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</si>
  <si>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</si>
  <si>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</si>
  <si>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</si>
  <si>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</si>
  <si>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</si>
  <si>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</si>
  <si>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</si>
  <si>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</si>
  <si>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</si>
  <si>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</si>
  <si>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</si>
  <si>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</si>
  <si>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</si>
  <si>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</si>
  <si>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</si>
  <si>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</si>
  <si>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</si>
  <si>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</si>
  <si>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</si>
  <si>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</si>
  <si>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</si>
  <si>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</si>
  <si>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</si>
  <si>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</si>
  <si>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</si>
  <si>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</si>
  <si>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</si>
  <si>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</si>
  <si>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</si>
  <si>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</si>
  <si>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</si>
  <si>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</si>
  <si>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</si>
  <si>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</si>
  <si>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</si>
  <si>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</si>
  <si>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</si>
  <si>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</si>
  <si>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</si>
  <si>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</si>
  <si>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</si>
  <si>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</si>
  <si>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</si>
  <si>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</si>
  <si>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</si>
  <si>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</si>
  <si>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</si>
  <si>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</si>
  <si>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</si>
  <si>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</si>
  <si>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</si>
  <si>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</si>
  <si>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</si>
  <si>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</si>
  <si>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</si>
  <si>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</si>
  <si>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</si>
  <si>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</si>
  <si>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</si>
  <si>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</si>
  <si>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</si>
  <si>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</si>
  <si>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</si>
  <si>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</si>
  <si>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</si>
  <si>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</si>
  <si>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</si>
  <si>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</si>
  <si>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</si>
  <si>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</si>
  <si>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</si>
  <si>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</si>
  <si>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</si>
  <si>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</si>
  <si>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</si>
  <si>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</si>
  <si>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</si>
  <si>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</si>
  <si>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</si>
  <si>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</si>
  <si>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</si>
  <si>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</si>
  <si>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</si>
  <si>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</si>
  <si>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</si>
  <si>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</si>
  <si>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</si>
  <si>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</si>
  <si>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</si>
  <si>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</si>
  <si>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</si>
  <si>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</si>
  <si>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</si>
  <si>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</si>
  <si>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</si>
  <si>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</si>
  <si>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</si>
  <si>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</si>
  <si>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</si>
  <si>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</si>
  <si>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</si>
  <si>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</si>
  <si>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</si>
  <si>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</si>
  <si>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</si>
  <si>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</si>
  <si>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</si>
  <si>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</si>
  <si>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</si>
  <si>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</si>
  <si>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</si>
  <si>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</si>
  <si>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</si>
  <si>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</si>
  <si>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</si>
  <si>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</si>
  <si>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</si>
  <si>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</si>
  <si>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</si>
  <si>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</si>
  <si>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</si>
  <si>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</si>
  <si>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</si>
  <si>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</si>
  <si>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</si>
  <si>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</si>
  <si>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</si>
  <si>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</si>
  <si>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</si>
  <si>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</si>
  <si>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</si>
  <si>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</si>
  <si>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</si>
  <si>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</si>
  <si>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</si>
  <si>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</si>
  <si>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</si>
  <si>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</si>
  <si>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</si>
  <si>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</si>
  <si>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</si>
  <si>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</si>
  <si>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</si>
  <si>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</si>
  <si>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</si>
  <si>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</si>
  <si>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</si>
  <si>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</si>
  <si>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</si>
  <si>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</si>
  <si>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</si>
  <si>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</si>
  <si>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</si>
  <si>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</si>
  <si>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</si>
  <si>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</si>
  <si>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</si>
  <si>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</si>
  <si>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</si>
  <si>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</si>
  <si>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</si>
  <si>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</si>
  <si>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</si>
  <si>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</si>
  <si>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</si>
  <si>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</si>
  <si>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</si>
  <si>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</si>
  <si>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</si>
  <si>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</si>
  <si>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</si>
  <si>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</si>
  <si>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</si>
  <si>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</si>
  <si>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</si>
  <si>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</si>
  <si>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</si>
  <si>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</si>
  <si>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</si>
  <si>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</si>
  <si>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</si>
  <si>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</si>
  <si>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</si>
  <si>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</si>
  <si>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</si>
  <si>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</si>
  <si>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</si>
  <si>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</si>
  <si>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</si>
  <si>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</si>
  <si>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</si>
  <si>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</si>
  <si>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</si>
  <si>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</si>
  <si>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</si>
  <si>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</si>
  <si>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</si>
  <si>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</si>
  <si>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</si>
  <si>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</si>
  <si>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</si>
  <si>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</si>
  <si>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</si>
  <si>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</si>
  <si>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</si>
  <si>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</si>
  <si>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</si>
  <si>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</si>
  <si>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</si>
  <si>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</si>
  <si>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</si>
  <si>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</si>
  <si>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</si>
  <si>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</si>
  <si>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</si>
  <si>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</si>
  <si>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</si>
  <si>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</si>
  <si>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</si>
  <si>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</si>
  <si>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</si>
  <si>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</si>
  <si>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</si>
  <si>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</si>
  <si>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</si>
  <si>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</si>
  <si>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</si>
  <si>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</si>
  <si>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</si>
  <si>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</si>
  <si>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</si>
  <si>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</si>
  <si>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</si>
  <si>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</si>
  <si>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</si>
  <si>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</si>
  <si>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</si>
  <si>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</si>
  <si>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</si>
  <si>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</si>
  <si>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</si>
  <si>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</si>
  <si>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</si>
  <si>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</si>
  <si>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</si>
  <si>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</si>
  <si>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</si>
  <si>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</si>
  <si>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</si>
  <si>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</si>
  <si>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</si>
  <si>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</si>
  <si>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</si>
  <si>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</si>
  <si>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</si>
  <si>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</si>
  <si>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</si>
  <si>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</si>
  <si>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</si>
  <si>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</si>
  <si>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</si>
  <si>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</si>
  <si>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</si>
  <si>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</si>
  <si>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</si>
  <si>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</si>
  <si>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</si>
  <si>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</si>
  <si>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</si>
  <si>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</si>
  <si>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</si>
  <si>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</si>
  <si>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</si>
  <si>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</si>
  <si>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</si>
  <si>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</si>
  <si>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</si>
  <si>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</si>
  <si>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</si>
  <si>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</si>
  <si>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</si>
  <si>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</si>
  <si>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</si>
  <si>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</si>
  <si>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</si>
  <si>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</si>
  <si>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</si>
  <si>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</si>
  <si>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</si>
  <si>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</si>
  <si>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</si>
  <si>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</si>
  <si>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</si>
  <si>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</si>
  <si>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</si>
  <si>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</si>
  <si>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</si>
  <si>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</si>
  <si>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</si>
  <si>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</si>
  <si>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</si>
  <si>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</si>
  <si>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</si>
  <si>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</si>
  <si>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</si>
  <si>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</si>
  <si>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</si>
  <si>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</si>
  <si>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</si>
  <si>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</si>
  <si>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</si>
  <si>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</si>
  <si>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</si>
  <si>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</si>
  <si>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</si>
  <si>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</si>
  <si>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</si>
  <si>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</si>
  <si>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</si>
  <si>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</si>
  <si>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</si>
  <si>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</si>
  <si>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</si>
  <si>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</si>
  <si>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</si>
  <si>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</si>
  <si>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</si>
  <si>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</si>
  <si>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</si>
  <si>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</si>
  <si>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</si>
  <si>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</si>
  <si>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</si>
  <si>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</si>
  <si>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</si>
  <si>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</si>
  <si>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</si>
  <si>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</si>
  <si>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</si>
  <si>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</si>
  <si>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</si>
  <si>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</si>
  <si>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</si>
  <si>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</si>
  <si>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</si>
  <si>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</si>
  <si>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</si>
  <si>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</si>
  <si>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</si>
  <si>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</si>
  <si>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</si>
  <si>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</si>
  <si>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</si>
  <si>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</si>
  <si>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</si>
  <si>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</si>
  <si>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</si>
  <si>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</si>
  <si>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</si>
  <si>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</si>
  <si>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</si>
  <si>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</si>
  <si>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</si>
  <si>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</si>
  <si>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</si>
  <si>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</si>
  <si>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</si>
  <si>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</si>
  <si>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</si>
  <si>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</si>
  <si>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</si>
  <si>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</si>
  <si>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</si>
  <si>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</si>
  <si>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</si>
  <si>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</si>
  <si>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</si>
  <si>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</si>
  <si>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</si>
  <si>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</si>
  <si>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</si>
  <si>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</si>
  <si>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</si>
  <si>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</si>
  <si>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</si>
  <si>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</si>
  <si>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</si>
  <si>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</si>
  <si>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</si>
  <si>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</si>
  <si>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</si>
  <si>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</si>
  <si>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</si>
  <si>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</si>
  <si>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</si>
  <si>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</si>
  <si>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</si>
  <si>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</si>
  <si>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</si>
  <si>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</si>
  <si>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</si>
  <si>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</si>
  <si>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</si>
  <si>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</si>
  <si>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</si>
  <si>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</si>
  <si>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</si>
  <si>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</si>
  <si>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</si>
  <si>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</si>
  <si>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</si>
  <si>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</si>
  <si>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</si>
  <si>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</si>
  <si>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</si>
  <si>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</si>
  <si>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</si>
  <si>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</si>
  <si>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</si>
  <si>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</si>
  <si>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</si>
  <si>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</si>
  <si>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</si>
  <si>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</si>
  <si>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</si>
  <si>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</si>
  <si>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</si>
  <si>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</si>
  <si>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</si>
  <si>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</si>
  <si>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</si>
  <si>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</si>
  <si>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</si>
  <si>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</si>
  <si>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</si>
  <si>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</si>
  <si>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</si>
  <si>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</si>
  <si>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</si>
  <si>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</si>
  <si>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</si>
  <si>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</si>
  <si>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</si>
  <si>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</si>
  <si>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</si>
  <si>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</si>
  <si>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</si>
  <si>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</si>
  <si>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</si>
  <si>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</si>
  <si>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</si>
  <si>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</si>
  <si>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</si>
  <si>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</si>
  <si>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</si>
  <si>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</si>
  <si>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</si>
  <si>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</si>
  <si>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</si>
  <si>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</si>
  <si>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</si>
  <si>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</si>
  <si>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</si>
  <si>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</si>
  <si>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</si>
  <si>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</si>
  <si>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</si>
  <si>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</si>
  <si>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</si>
  <si>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</si>
  <si>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</si>
  <si>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</si>
  <si>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</si>
  <si>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</si>
  <si>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</si>
  <si>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</si>
  <si>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</si>
  <si>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</si>
  <si>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</si>
  <si>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</si>
  <si>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</si>
  <si>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</si>
  <si>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</si>
  <si>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</si>
  <si>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</si>
  <si>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</si>
  <si>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</si>
  <si>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</si>
  <si>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</si>
  <si>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</si>
  <si>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</si>
  <si>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</si>
  <si>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</si>
  <si>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</si>
  <si>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</si>
  <si>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</si>
  <si>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</si>
  <si>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</si>
  <si>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</si>
  <si>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</si>
  <si>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</si>
  <si>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</si>
  <si>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</si>
  <si>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</si>
  <si>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</si>
  <si>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</si>
  <si>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</si>
  <si>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</si>
  <si>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</si>
  <si>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</si>
  <si>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</si>
  <si>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</si>
  <si>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</si>
  <si>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</si>
  <si>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</si>
  <si>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</si>
  <si>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</si>
  <si>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</si>
  <si>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</si>
  <si>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</si>
  <si>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</si>
  <si>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</si>
  <si>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</si>
  <si>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</si>
  <si>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</si>
  <si>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</si>
  <si>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</si>
  <si>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</si>
  <si>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</si>
  <si>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</si>
  <si>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</si>
  <si>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</si>
  <si>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</si>
  <si>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</si>
  <si>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</si>
  <si>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</si>
  <si>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</si>
  <si>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</si>
  <si>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</si>
  <si>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</si>
  <si>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</si>
  <si>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</si>
  <si>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</si>
  <si>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</si>
  <si>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</si>
  <si>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</si>
  <si>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</si>
  <si>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</si>
  <si>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</si>
  <si>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</si>
  <si>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</si>
  <si>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</si>
  <si>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</si>
  <si>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</si>
  <si>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</si>
  <si>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</si>
  <si>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</si>
  <si>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</si>
  <si>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</si>
  <si>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</si>
  <si>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</si>
  <si>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</si>
  <si>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</si>
  <si>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</si>
  <si>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</si>
  <si>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</si>
  <si>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</si>
  <si>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</si>
  <si>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</si>
  <si>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</si>
  <si>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</si>
  <si>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</si>
  <si>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</si>
  <si>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</si>
  <si>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</si>
  <si>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</si>
  <si>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</si>
  <si>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</si>
  <si>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</si>
  <si>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</si>
  <si>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</si>
  <si>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</si>
  <si>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</si>
  <si>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</si>
  <si>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</si>
  <si>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</si>
  <si>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</si>
  <si>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</si>
  <si>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</si>
  <si>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</si>
  <si>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</si>
  <si>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</si>
  <si>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</si>
  <si>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</si>
  <si>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</si>
  <si>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</si>
  <si>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</si>
  <si>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</si>
  <si>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</si>
  <si>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</si>
  <si>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</si>
  <si>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</si>
  <si>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</si>
  <si>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</si>
  <si>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</si>
  <si>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</si>
  <si>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</si>
  <si>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</si>
  <si>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</si>
  <si>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</si>
  <si>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</si>
  <si>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</si>
  <si>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</si>
  <si>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</si>
  <si>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</si>
  <si>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</si>
  <si>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</si>
  <si>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</si>
  <si>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</si>
  <si>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</si>
  <si>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</si>
  <si>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</si>
  <si>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</si>
  <si>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</si>
  <si>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</si>
  <si>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</si>
  <si>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</si>
  <si>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</si>
  <si>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</si>
  <si>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</si>
  <si>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</si>
  <si>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</si>
  <si>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</si>
  <si>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</si>
  <si>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</si>
  <si>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</si>
  <si>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</si>
  <si>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</si>
  <si>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</si>
  <si>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</si>
  <si>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</si>
  <si>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</si>
  <si>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</si>
  <si>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</si>
  <si>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</si>
  <si>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</si>
  <si>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</si>
  <si>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</si>
  <si>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</si>
  <si>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</si>
  <si>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</si>
  <si>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</si>
  <si>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</si>
  <si>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</si>
  <si>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</si>
  <si>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</si>
  <si>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</si>
  <si>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</si>
  <si>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</si>
  <si>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</si>
  <si>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</si>
  <si>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</si>
  <si>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</si>
  <si>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</si>
  <si>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</si>
  <si>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</si>
  <si>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</si>
  <si>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</si>
  <si>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</si>
  <si>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</si>
  <si>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</si>
  <si>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</si>
  <si>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</si>
  <si>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</si>
  <si>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</si>
  <si>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</si>
  <si>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</si>
  <si>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</si>
  <si>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</si>
  <si>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</si>
  <si>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</si>
  <si>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</si>
  <si>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</si>
  <si>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</si>
  <si>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</si>
  <si>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</si>
  <si>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</si>
  <si>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</si>
  <si>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</si>
  <si>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</si>
  <si>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</si>
  <si>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</si>
  <si>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</si>
  <si>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</si>
  <si>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</si>
  <si>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</si>
  <si>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</si>
  <si>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</si>
  <si>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</si>
  <si>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</si>
  <si>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</si>
  <si>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</si>
  <si>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</si>
  <si>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</si>
  <si>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</si>
  <si>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</si>
  <si>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</si>
  <si>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</si>
  <si>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</si>
  <si>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</si>
  <si>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</si>
  <si>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</si>
  <si>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</si>
  <si>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</si>
  <si>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</si>
  <si>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</si>
  <si>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</si>
  <si>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</si>
  <si>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</si>
  <si>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</si>
  <si>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</si>
  <si>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</si>
  <si>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</si>
  <si>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</si>
  <si>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</si>
  <si>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</si>
  <si>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</si>
  <si>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</si>
  <si>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</si>
  <si>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</si>
  <si>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</si>
  <si>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</si>
  <si>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</si>
  <si>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</si>
  <si>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</si>
  <si>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</si>
  <si>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</si>
  <si>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</si>
  <si>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</si>
  <si>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</si>
  <si>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</si>
  <si>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</si>
  <si>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</si>
  <si>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</si>
  <si>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</si>
  <si>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</si>
  <si>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</si>
  <si>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</si>
  <si>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</si>
  <si>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</si>
  <si>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</si>
  <si>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</si>
  <si>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</si>
  <si>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</si>
  <si>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</si>
  <si>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</si>
  <si>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</si>
  <si>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</si>
  <si>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</si>
  <si>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</si>
  <si>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</si>
  <si>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</si>
  <si>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</si>
  <si>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</si>
  <si>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</si>
  <si>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</si>
  <si>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</si>
  <si>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</si>
  <si>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</si>
  <si>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</si>
  <si>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</si>
  <si>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</si>
  <si>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</si>
  <si>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</si>
  <si>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</si>
  <si>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</si>
  <si>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</si>
  <si>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</si>
  <si>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</si>
  <si>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</si>
  <si>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</si>
  <si>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</si>
  <si>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</si>
  <si>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</si>
  <si>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</si>
  <si>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</si>
  <si>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</si>
  <si>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</si>
  <si>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</si>
  <si>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</si>
  <si>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</si>
  <si>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</si>
  <si>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</si>
  <si>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</si>
  <si>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</si>
  <si>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</si>
  <si>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</si>
  <si>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</si>
  <si>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</si>
  <si>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</si>
  <si>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</si>
  <si>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</si>
  <si>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</si>
  <si>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</si>
  <si>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</si>
  <si>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</si>
  <si>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</si>
  <si>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</si>
  <si>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</si>
  <si>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</si>
  <si>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</si>
  <si>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</si>
  <si>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</si>
  <si>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</si>
  <si>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</si>
  <si>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</si>
  <si>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</si>
  <si>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</si>
  <si>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</si>
  <si>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</si>
  <si>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</si>
  <si>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</si>
  <si>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</si>
  <si>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</si>
  <si>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</si>
  <si>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</si>
  <si>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</si>
  <si>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</si>
  <si>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</si>
  <si>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</si>
  <si>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</si>
  <si>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</si>
  <si>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</si>
  <si>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</si>
  <si>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</si>
  <si>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</si>
  <si>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</si>
  <si>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</si>
  <si>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</si>
  <si>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</si>
  <si>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</si>
  <si>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</si>
  <si>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</si>
  <si>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</si>
  <si>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</si>
  <si>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</si>
  <si>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</si>
  <si>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</si>
  <si>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</si>
  <si>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</si>
  <si>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</si>
  <si>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</si>
  <si>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</si>
  <si>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</si>
  <si>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</si>
  <si>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</si>
  <si>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</si>
  <si>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</si>
  <si>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</si>
  <si>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</si>
  <si>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</si>
  <si>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</si>
  <si>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</si>
  <si>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</si>
  <si>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</si>
  <si>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</si>
  <si>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</si>
  <si>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</si>
  <si>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</si>
  <si>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</si>
  <si>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</si>
  <si>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</si>
  <si>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</si>
  <si>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</si>
  <si>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</si>
  <si>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</si>
  <si>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</si>
  <si>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</si>
  <si>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</si>
  <si>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</si>
  <si>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</si>
  <si>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</si>
  <si>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</si>
  <si>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</si>
  <si>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</si>
  <si>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</si>
  <si>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</si>
  <si>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</si>
  <si>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</si>
  <si>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</si>
  <si>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</si>
  <si>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</si>
  <si>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</si>
  <si>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</si>
  <si>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</si>
  <si>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</si>
  <si>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</si>
  <si>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</si>
  <si>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</si>
  <si>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</si>
  <si>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</si>
  <si>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</si>
  <si>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</si>
  <si>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</si>
  <si>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</si>
  <si>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</si>
  <si>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</si>
  <si>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</si>
  <si>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</si>
  <si>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</si>
  <si>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</si>
  <si>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</si>
  <si>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</si>
  <si>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</si>
  <si>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</si>
  <si>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</si>
  <si>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</si>
  <si>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</si>
  <si>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</si>
  <si>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</si>
  <si>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</si>
  <si>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</si>
  <si>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</si>
  <si>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</si>
  <si>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</si>
  <si>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</si>
  <si>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</si>
  <si>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</si>
  <si>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</si>
  <si>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</si>
  <si>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</si>
  <si>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</si>
  <si>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</si>
  <si>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</si>
  <si>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</si>
  <si>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</si>
  <si>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</si>
  <si>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</si>
  <si>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</si>
  <si>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</si>
  <si>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</si>
  <si>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</si>
  <si>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</si>
  <si>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</si>
  <si>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</si>
  <si>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</si>
  <si>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</si>
  <si>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</si>
  <si>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</si>
  <si>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</si>
  <si>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</si>
  <si>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</si>
  <si>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</si>
  <si>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</si>
  <si>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</si>
  <si>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</si>
  <si>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</si>
  <si>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</si>
  <si>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</si>
  <si>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</si>
  <si>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</si>
  <si>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</si>
  <si>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</si>
  <si>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</si>
  <si>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</si>
  <si>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</si>
  <si>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</si>
  <si>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</si>
  <si>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</si>
  <si>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</si>
  <si>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</si>
  <si>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</si>
  <si>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</si>
  <si>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</si>
  <si>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</si>
  <si>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</si>
  <si>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</si>
  <si>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</si>
  <si>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</si>
  <si>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</si>
  <si>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</si>
  <si>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</si>
  <si>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</si>
  <si>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</si>
  <si>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</si>
  <si>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</si>
  <si>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</si>
  <si>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</si>
  <si>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</si>
  <si>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</si>
  <si>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</si>
  <si>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</si>
  <si>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</si>
  <si>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</si>
  <si>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</si>
  <si>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</si>
  <si>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</si>
  <si>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</si>
  <si>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</si>
  <si>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</si>
  <si>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</si>
  <si>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</si>
  <si>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</si>
  <si>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</si>
  <si>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</si>
  <si>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</si>
  <si>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</si>
  <si>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</si>
  <si>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</si>
  <si>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</si>
  <si>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</si>
  <si>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</si>
  <si>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</si>
  <si>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</si>
  <si>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</si>
  <si>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</si>
  <si>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</si>
  <si>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</si>
  <si>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</si>
  <si>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</si>
  <si>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</si>
  <si>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</si>
  <si>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</si>
  <si>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</si>
  <si>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</si>
  <si>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</si>
  <si>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</si>
  <si>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</si>
  <si>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</si>
  <si>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</si>
  <si>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</si>
  <si>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</si>
  <si>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</si>
  <si>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</si>
  <si>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</si>
  <si>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</si>
  <si>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</si>
  <si>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</si>
  <si>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</si>
  <si>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</si>
  <si>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</si>
  <si>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</si>
  <si>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</si>
  <si>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</si>
  <si>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</si>
  <si>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</si>
  <si>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</si>
  <si>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</si>
  <si>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</si>
  <si>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</si>
  <si>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</si>
  <si>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</si>
  <si>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</si>
  <si>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</si>
  <si>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</si>
  <si>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</si>
  <si>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</si>
  <si>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</si>
  <si>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</si>
  <si>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</si>
  <si>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</si>
  <si>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</si>
  <si>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</si>
  <si>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</si>
  <si>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</si>
  <si>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</si>
  <si>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</si>
  <si>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</si>
  <si>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</si>
  <si>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</si>
  <si>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</si>
  <si>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</si>
  <si>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</si>
  <si>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</si>
  <si>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</si>
  <si>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</si>
  <si>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</si>
  <si>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</si>
  <si>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</si>
  <si>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</si>
  <si>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</si>
  <si>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</si>
  <si>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</si>
  <si>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</si>
  <si>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</si>
  <si>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</si>
  <si>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</si>
  <si>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</si>
  <si>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</si>
  <si>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</si>
  <si>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</si>
  <si>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</si>
  <si>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</si>
  <si>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</si>
  <si>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</si>
  <si>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</si>
  <si>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</si>
  <si>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</si>
  <si>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</si>
  <si>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</si>
  <si>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</si>
  <si>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</si>
  <si>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</si>
  <si>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</si>
  <si>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</si>
  <si>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</si>
  <si>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</si>
  <si>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</si>
  <si>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</si>
  <si>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</si>
  <si>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</si>
  <si>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</si>
  <si>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</si>
  <si>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</si>
  <si>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</si>
  <si>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</si>
  <si>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</si>
  <si>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</si>
  <si>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</si>
  <si>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</si>
  <si>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</si>
  <si>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</si>
  <si>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</si>
  <si>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</si>
  <si>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</si>
  <si>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</si>
  <si>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</si>
  <si>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</si>
  <si>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</si>
  <si>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</si>
  <si>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</si>
  <si>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</si>
  <si>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</si>
  <si>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</si>
  <si>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</si>
  <si>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</si>
  <si>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</si>
  <si>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</si>
  <si>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</si>
  <si>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</si>
  <si>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</si>
  <si>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</si>
  <si>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</si>
  <si>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</si>
  <si>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</si>
  <si>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</si>
  <si>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</si>
  <si>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</si>
  <si>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</si>
  <si>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</si>
  <si>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</si>
  <si>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</si>
  <si>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</si>
  <si>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</si>
  <si>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</si>
  <si>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</si>
  <si>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</si>
  <si>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</si>
  <si>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</si>
  <si>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</si>
  <si>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</si>
  <si>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</si>
  <si>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</si>
  <si>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</si>
  <si>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</si>
  <si>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</si>
  <si>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</si>
  <si>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</si>
  <si>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</si>
  <si>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</si>
  <si>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</si>
  <si>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</si>
  <si>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</si>
  <si>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</si>
  <si>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</si>
  <si>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</si>
  <si>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</si>
  <si>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</si>
  <si>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</si>
  <si>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</si>
  <si>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</si>
  <si>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</si>
  <si>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</si>
  <si>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</si>
  <si>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</si>
  <si>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</si>
  <si>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</si>
  <si>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</si>
  <si>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</si>
  <si>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</si>
  <si>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</si>
  <si>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</si>
  <si>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</si>
  <si>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</si>
  <si>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</si>
  <si>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</si>
  <si>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</si>
  <si>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</si>
  <si>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</si>
  <si>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</si>
  <si>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</si>
  <si>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</si>
  <si>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</si>
  <si>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</si>
  <si>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</si>
  <si>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</si>
  <si>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</si>
  <si>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</si>
  <si>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</si>
  <si>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</si>
  <si>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</si>
  <si>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</si>
  <si>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</si>
  <si>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</si>
  <si>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</si>
  <si>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</si>
  <si>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</si>
  <si>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</si>
  <si>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</si>
  <si>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</si>
  <si>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</si>
  <si>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</si>
  <si>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</si>
  <si>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</si>
  <si>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</si>
  <si>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</si>
  <si>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</si>
  <si>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</si>
  <si>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</si>
  <si>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</si>
  <si>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</si>
  <si>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</si>
  <si>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</si>
  <si>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</si>
  <si>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</si>
  <si>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</si>
  <si>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</si>
  <si>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</si>
  <si>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</si>
  <si>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</si>
  <si>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</si>
  <si>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</si>
  <si>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</si>
  <si>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</si>
  <si>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</si>
  <si>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</si>
  <si>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</si>
  <si>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</si>
  <si>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</si>
  <si>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</si>
  <si>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</si>
  <si>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</si>
  <si>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</si>
  <si>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</si>
  <si>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</si>
  <si>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</si>
  <si>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</si>
  <si>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</si>
  <si>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</si>
  <si>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</si>
  <si>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</si>
  <si>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</si>
  <si>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</si>
  <si>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</si>
  <si>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</si>
  <si>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</si>
  <si>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</si>
  <si>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</si>
  <si>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</si>
  <si>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</si>
  <si>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</si>
  <si>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</si>
  <si>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</si>
  <si>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</si>
  <si>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</si>
  <si>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</si>
  <si>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</si>
  <si>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</si>
  <si>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</si>
  <si>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</si>
  <si>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</si>
  <si>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</si>
  <si>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</si>
  <si>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</si>
  <si>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</si>
  <si>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</si>
  <si>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</si>
  <si>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</si>
  <si>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</si>
  <si>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</si>
  <si>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</si>
  <si>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</si>
  <si>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</si>
  <si>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</si>
  <si>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</si>
  <si>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</si>
  <si>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</si>
  <si>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</si>
  <si>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</si>
  <si>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</si>
  <si>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</si>
  <si>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</si>
  <si>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</si>
  <si>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</si>
  <si>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</si>
  <si>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</si>
  <si>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</si>
  <si>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</si>
  <si>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</si>
  <si>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</si>
  <si>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</si>
  <si>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</si>
  <si>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</si>
  <si>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</si>
  <si>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</si>
  <si>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</si>
  <si>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</si>
  <si>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</si>
  <si>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</si>
  <si>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</si>
  <si>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</si>
  <si>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</si>
  <si>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</si>
  <si>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</si>
  <si>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</si>
  <si>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</si>
  <si>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</si>
  <si>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</si>
  <si>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</si>
  <si>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</si>
  <si>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</si>
  <si>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</si>
  <si>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</si>
  <si>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</si>
  <si>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</si>
  <si>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</si>
  <si>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</si>
  <si>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</si>
  <si>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</si>
  <si>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</si>
  <si>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</si>
  <si>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</si>
  <si>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</si>
  <si>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</si>
  <si>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</si>
  <si>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</si>
  <si>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</si>
  <si>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</si>
  <si>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</si>
  <si>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</si>
  <si>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</si>
  <si>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</si>
  <si>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</si>
  <si>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</si>
  <si>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</si>
  <si>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</si>
  <si>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</si>
  <si>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</si>
  <si>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</si>
  <si>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</si>
  <si>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</si>
  <si>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</si>
  <si>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</si>
  <si>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</si>
  <si>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</si>
  <si>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</si>
  <si>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</si>
  <si>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</si>
  <si>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</si>
  <si>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</si>
  <si>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</si>
  <si>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</si>
  <si>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</si>
  <si>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</si>
  <si>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</si>
  <si>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</si>
  <si>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</si>
  <si>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</si>
  <si>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</si>
  <si>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</si>
  <si>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</si>
  <si>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</si>
  <si>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</si>
  <si>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</si>
  <si>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</si>
  <si>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</si>
  <si>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</si>
  <si>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</si>
  <si>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</si>
  <si>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</si>
  <si>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</si>
  <si>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</si>
  <si>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</si>
  <si>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</si>
  <si>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</si>
  <si>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</si>
  <si>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</si>
  <si>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</si>
  <si>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</si>
  <si>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</si>
  <si>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</si>
  <si>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</si>
  <si>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</si>
  <si>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</si>
  <si>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</si>
  <si>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</si>
  <si>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</si>
  <si>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</si>
  <si>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</si>
  <si>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</si>
  <si>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</si>
  <si>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</si>
  <si>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</si>
  <si>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</si>
  <si>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</si>
  <si>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</si>
  <si>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</si>
  <si>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</si>
  <si>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</si>
  <si>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</si>
  <si>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</si>
  <si>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</si>
  <si>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</si>
  <si>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</si>
  <si>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</si>
  <si>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</si>
  <si>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</si>
  <si>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</si>
  <si>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</si>
  <si>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</si>
  <si>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</si>
  <si>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</si>
  <si>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</si>
  <si>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</si>
  <si>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</si>
  <si>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</si>
  <si>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</si>
  <si>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</si>
  <si>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</si>
  <si>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</si>
  <si>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</si>
  <si>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</si>
  <si>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</si>
  <si>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</si>
  <si>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</si>
  <si>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</si>
  <si>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</si>
  <si>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</si>
  <si>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</si>
  <si>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</si>
  <si>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</si>
  <si>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</si>
  <si>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</si>
  <si>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</si>
  <si>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</si>
  <si>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</si>
  <si>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</si>
  <si>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</si>
  <si>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</si>
  <si>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</si>
  <si>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</si>
  <si>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</si>
  <si>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</si>
  <si>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</si>
  <si>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</si>
  <si>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</si>
  <si>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</si>
  <si>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</si>
  <si>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</si>
  <si>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</si>
  <si>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</si>
  <si>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</si>
  <si>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</si>
  <si>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</si>
  <si>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</si>
  <si>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</si>
  <si>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</si>
  <si>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</si>
  <si>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</si>
  <si>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</si>
  <si>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</si>
  <si>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</si>
  <si>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</si>
  <si>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</si>
  <si>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</si>
  <si>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</si>
  <si>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</si>
  <si>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</si>
  <si>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</si>
  <si>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</si>
  <si>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</si>
  <si>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</si>
  <si>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</si>
  <si>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</si>
  <si>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</si>
  <si>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</si>
  <si>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</si>
  <si>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</si>
  <si>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</si>
  <si>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</si>
  <si>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</si>
  <si>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</si>
  <si>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</si>
  <si>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</si>
  <si>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</si>
  <si>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</si>
  <si>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</si>
  <si>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</si>
  <si>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</si>
  <si>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</si>
  <si>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</si>
  <si>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</si>
  <si>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</si>
  <si>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</si>
  <si>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</si>
  <si>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</si>
  <si>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</si>
  <si>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</si>
  <si>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</si>
  <si>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</si>
  <si>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</si>
  <si>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</si>
  <si>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</si>
  <si>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</si>
  <si>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</si>
  <si>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</si>
  <si>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</si>
  <si>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</si>
  <si>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</si>
  <si>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</si>
  <si>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</si>
  <si>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</si>
  <si>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</si>
  <si>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</si>
  <si>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</si>
  <si>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</si>
  <si>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</si>
  <si>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</si>
  <si>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</si>
  <si>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</si>
  <si>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</si>
  <si>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</si>
  <si>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</si>
  <si>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</si>
  <si>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</si>
  <si>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</si>
  <si>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</si>
  <si>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</si>
  <si>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</si>
  <si>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</si>
  <si>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</si>
  <si>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</si>
  <si>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</si>
  <si>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</si>
  <si>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</si>
  <si>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</si>
  <si>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</si>
  <si>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</si>
  <si>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</si>
  <si>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</si>
  <si>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</si>
  <si>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</si>
  <si>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</si>
  <si>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</si>
  <si>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</si>
  <si>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</si>
  <si>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</si>
  <si>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</si>
  <si>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</si>
  <si>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</si>
  <si>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</si>
  <si>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</si>
  <si>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</si>
  <si>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</si>
  <si>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</si>
  <si>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</si>
  <si>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</si>
  <si>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</si>
  <si>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</si>
  <si>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</si>
  <si>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</si>
  <si>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</si>
  <si>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</si>
  <si>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</si>
  <si>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</si>
  <si>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</si>
  <si>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</si>
  <si>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</si>
  <si>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</si>
  <si>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</si>
  <si>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</si>
  <si>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</si>
  <si>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</si>
  <si>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</si>
  <si>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</si>
  <si>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</si>
  <si>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</si>
  <si>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</si>
  <si>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</si>
  <si>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</si>
  <si>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</si>
  <si>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</si>
  <si>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</si>
  <si>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</si>
  <si>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</si>
  <si>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</si>
  <si>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</si>
  <si>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</si>
  <si>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</si>
  <si>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</si>
  <si>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</si>
  <si>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</si>
  <si>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</si>
  <si>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</si>
  <si>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</si>
  <si>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</si>
  <si>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</si>
  <si>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</si>
  <si>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</si>
  <si>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</si>
  <si>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</si>
  <si>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</si>
  <si>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</si>
  <si>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</si>
  <si>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</si>
  <si>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</si>
  <si>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</si>
  <si>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</si>
  <si>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</si>
  <si>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</si>
  <si>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</si>
  <si>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</si>
  <si>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</si>
  <si>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</si>
  <si>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</si>
  <si>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</si>
  <si>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</si>
  <si>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</si>
  <si>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</si>
  <si>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</si>
  <si>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</si>
  <si>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</si>
  <si>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</si>
  <si>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</si>
  <si>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</si>
  <si>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</si>
  <si>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</si>
  <si>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</si>
  <si>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</si>
  <si>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</si>
  <si>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</si>
  <si>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</si>
  <si>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</si>
  <si>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</si>
  <si>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</si>
  <si>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</si>
  <si>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</si>
  <si>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</si>
  <si>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</si>
  <si>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</si>
  <si>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</si>
  <si>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</si>
  <si>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</si>
  <si>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</si>
  <si>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</si>
  <si>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</si>
  <si>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</si>
  <si>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</si>
  <si>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</si>
  <si>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</si>
  <si>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</si>
  <si>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</si>
  <si>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</si>
  <si>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</si>
  <si>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</si>
  <si>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</si>
  <si>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</si>
  <si>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</si>
  <si>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</si>
  <si>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</si>
  <si>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</si>
  <si>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</si>
  <si>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</si>
  <si>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</si>
  <si>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</si>
  <si>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</si>
  <si>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</si>
  <si>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</si>
  <si>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</si>
  <si>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</si>
  <si>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</si>
  <si>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</si>
  <si>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</si>
  <si>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</si>
  <si>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</si>
  <si>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</si>
  <si>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</si>
  <si>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</si>
  <si>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</si>
  <si>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</si>
  <si>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</si>
  <si>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</si>
  <si>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</si>
  <si>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</si>
  <si>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</si>
  <si>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</si>
  <si>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</si>
  <si>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</si>
  <si>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</si>
  <si>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</si>
  <si>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</si>
  <si>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</si>
  <si>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</si>
  <si>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</si>
  <si>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</si>
  <si>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</si>
  <si>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</si>
  <si>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</si>
  <si>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</si>
  <si>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</si>
  <si>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</si>
  <si>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</si>
  <si>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</si>
  <si>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</si>
  <si>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</si>
  <si>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</si>
  <si>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</si>
  <si>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</si>
  <si>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</si>
  <si>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</si>
  <si>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</si>
  <si>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</si>
  <si>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</si>
  <si>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</si>
  <si>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</si>
  <si>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</si>
  <si>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</si>
  <si>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</si>
  <si>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</si>
  <si>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</si>
  <si>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</si>
  <si>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</si>
  <si>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</si>
  <si>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</si>
  <si>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</si>
  <si>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</si>
  <si>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</si>
  <si>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</si>
  <si>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</si>
  <si>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</si>
  <si>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</si>
  <si>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</si>
  <si>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</si>
  <si>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</si>
  <si>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</si>
  <si>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</si>
  <si>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</si>
  <si>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</si>
  <si>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</si>
  <si>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</si>
  <si>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</si>
  <si>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</si>
  <si>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</si>
  <si>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</si>
  <si>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</si>
  <si>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</si>
  <si>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</si>
  <si>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</si>
  <si>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</si>
  <si>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</si>
  <si>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</si>
  <si>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</si>
  <si>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</si>
  <si>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</si>
  <si>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</si>
  <si>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</si>
  <si>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</si>
  <si>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</si>
  <si>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</si>
  <si>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</si>
  <si>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</si>
  <si>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</si>
  <si>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</si>
  <si>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</si>
  <si>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</si>
  <si>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</si>
  <si>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</si>
  <si>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</si>
  <si>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</si>
  <si>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</si>
  <si>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</si>
  <si>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</si>
  <si>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</si>
  <si>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</si>
  <si>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</si>
  <si>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</si>
  <si>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</si>
  <si>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</si>
  <si>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</si>
  <si>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</si>
  <si>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</si>
  <si>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</si>
  <si>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</si>
  <si>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</si>
  <si>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</si>
  <si>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</si>
  <si>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</si>
  <si>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</si>
  <si>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</si>
  <si>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</si>
  <si>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</si>
  <si>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</si>
  <si>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</si>
  <si>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</si>
  <si>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</si>
  <si>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</si>
  <si>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</si>
  <si>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</si>
  <si>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</si>
  <si>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</si>
  <si>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</si>
  <si>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</si>
  <si>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</si>
  <si>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</si>
  <si>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</si>
  <si>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</si>
  <si>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</si>
  <si>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</si>
  <si>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</si>
  <si>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</si>
  <si>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</si>
  <si>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</si>
  <si>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</si>
  <si>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</si>
  <si>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</si>
  <si>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</si>
  <si>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</si>
  <si>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</si>
  <si>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</si>
  <si>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</si>
  <si>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</si>
  <si>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</si>
  <si>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</si>
  <si>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</si>
  <si>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</si>
  <si>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</si>
  <si>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</si>
  <si>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</si>
  <si>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</si>
  <si>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</si>
  <si>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</si>
  <si>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</si>
  <si>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</si>
  <si>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</si>
  <si>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</si>
  <si>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</si>
  <si>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</si>
  <si>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</si>
  <si>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</si>
  <si>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</si>
  <si>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</si>
  <si>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</si>
  <si>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</si>
  <si>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</si>
  <si>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</si>
  <si>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</si>
  <si>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</si>
  <si>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</si>
  <si>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</si>
  <si>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</si>
  <si>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</si>
  <si>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</si>
  <si>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</si>
  <si>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</si>
  <si>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</si>
  <si>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</si>
  <si>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</si>
  <si>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</si>
  <si>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</si>
  <si>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</si>
  <si>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</si>
  <si>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</si>
  <si>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</si>
  <si>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</si>
  <si>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</si>
  <si>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</si>
  <si>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</si>
  <si>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</si>
  <si>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</si>
  <si>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</si>
  <si>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</si>
  <si>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</si>
  <si>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</si>
  <si>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</si>
  <si>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</si>
  <si>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</si>
  <si>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</si>
  <si>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</si>
  <si>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</si>
  <si>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</si>
  <si>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</si>
  <si>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</si>
  <si>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</si>
  <si>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</si>
  <si>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</si>
  <si>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</si>
  <si>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</si>
  <si>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</si>
  <si>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</si>
  <si>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</si>
  <si>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</si>
  <si>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</si>
  <si>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</si>
  <si>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</si>
  <si>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</si>
  <si>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</si>
  <si>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</si>
  <si>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</si>
  <si>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</si>
  <si>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</si>
  <si>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</si>
  <si>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</si>
  <si>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</si>
  <si>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</si>
  <si>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</si>
  <si>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</si>
  <si>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</si>
  <si>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</si>
  <si>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</si>
  <si>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</si>
  <si>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</si>
  <si>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</si>
  <si>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</si>
  <si>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</si>
  <si>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</si>
  <si>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</si>
  <si>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</si>
  <si>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</si>
  <si>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</si>
  <si>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</si>
  <si>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</si>
  <si>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</si>
  <si>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</si>
  <si>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</si>
  <si>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</si>
  <si>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</si>
  <si>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</si>
  <si>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</si>
  <si>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</si>
  <si>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</si>
  <si>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</si>
  <si>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</si>
  <si>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</si>
  <si>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</si>
  <si>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</si>
  <si>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</si>
  <si>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</si>
  <si>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</si>
  <si>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</si>
  <si>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</si>
  <si>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</si>
  <si>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</si>
  <si>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</si>
  <si>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</si>
  <si>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</si>
  <si>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</si>
  <si>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</si>
  <si>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</si>
  <si>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</si>
  <si>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</si>
  <si>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</si>
  <si>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</si>
  <si>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</si>
  <si>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</si>
  <si>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</si>
  <si>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</si>
  <si>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</si>
  <si>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</si>
  <si>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</si>
  <si>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</si>
  <si>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</si>
  <si>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</si>
  <si>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</si>
  <si>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</si>
  <si>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</si>
  <si>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</si>
  <si>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</si>
  <si>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</si>
  <si>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</si>
  <si>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</si>
  <si>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</si>
  <si>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</si>
  <si>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</si>
  <si>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</si>
  <si>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</si>
  <si>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</si>
  <si>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</si>
  <si>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</si>
  <si>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</si>
  <si>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</si>
  <si>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</si>
  <si>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</si>
  <si>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</si>
  <si>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</si>
  <si>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</si>
  <si>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</si>
  <si>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</si>
  <si>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</si>
  <si>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</si>
  <si>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</si>
  <si>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</si>
  <si>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</si>
  <si>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</si>
  <si>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</si>
  <si>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</si>
  <si>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</si>
  <si>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</si>
  <si>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</si>
  <si>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</si>
  <si>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</si>
  <si>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</si>
  <si>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</si>
  <si>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</si>
  <si>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</si>
  <si>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</si>
  <si>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</si>
  <si>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</si>
  <si>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</si>
  <si>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</si>
  <si>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</si>
  <si>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</si>
  <si>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</si>
  <si>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</si>
  <si>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</si>
  <si>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</si>
  <si>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</si>
  <si>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</si>
  <si>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</si>
  <si>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</si>
  <si>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</si>
  <si>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</si>
  <si>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</si>
  <si>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</si>
  <si>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</si>
  <si>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</si>
  <si>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</si>
  <si>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</si>
  <si>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</si>
  <si>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</si>
  <si>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</si>
  <si>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</si>
  <si>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</si>
  <si>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</si>
  <si>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</si>
  <si>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</si>
  <si>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</si>
  <si>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</si>
  <si>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</si>
  <si>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</si>
  <si>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</si>
  <si>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</si>
  <si>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</si>
  <si>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</si>
  <si>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</si>
  <si>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</si>
  <si>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</si>
  <si>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</si>
  <si>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</si>
  <si>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</si>
  <si>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</si>
  <si>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</si>
  <si>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</si>
  <si>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</si>
  <si>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</si>
  <si>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</si>
  <si>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</si>
  <si>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</si>
  <si>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</si>
  <si>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</si>
  <si>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</si>
  <si>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</si>
  <si>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</si>
  <si>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</si>
  <si>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</si>
  <si>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</si>
  <si>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</si>
  <si>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</si>
  <si>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</si>
  <si>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</si>
  <si>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</si>
  <si>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</si>
  <si>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</si>
  <si>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</si>
  <si>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</si>
  <si>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</si>
  <si>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</si>
  <si>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</si>
  <si>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</si>
  <si>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</si>
  <si>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</si>
  <si>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</si>
  <si>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</si>
  <si>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</si>
  <si>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</si>
  <si>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</si>
  <si>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</si>
  <si>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</si>
  <si>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</si>
  <si>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</si>
  <si>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</si>
  <si>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</si>
  <si>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</si>
  <si>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</si>
  <si>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</si>
  <si>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</si>
  <si>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</si>
  <si>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</si>
  <si>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</si>
  <si>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</si>
  <si>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</si>
  <si>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</si>
  <si>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</si>
  <si>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</si>
  <si>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</si>
  <si>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</si>
  <si>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</si>
  <si>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</si>
  <si>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</si>
  <si>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</si>
  <si>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</si>
  <si>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</si>
  <si>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</si>
  <si>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</si>
  <si>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</si>
  <si>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</si>
  <si>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</si>
  <si>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</si>
  <si>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</si>
  <si>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</si>
  <si>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</si>
  <si>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</si>
  <si>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</si>
  <si>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</si>
  <si>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</si>
  <si>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</si>
  <si>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</si>
  <si>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</si>
  <si>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</si>
  <si>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</si>
  <si>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</si>
  <si>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</si>
  <si>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</si>
  <si>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</si>
  <si>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</si>
  <si>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</si>
  <si>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</si>
  <si>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</si>
  <si>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</si>
  <si>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</si>
  <si>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</si>
  <si>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</si>
  <si>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</si>
  <si>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</si>
  <si>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</si>
  <si>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</si>
  <si>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</si>
  <si>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</si>
  <si>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</si>
  <si>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</si>
  <si>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</si>
  <si>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</si>
  <si>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</si>
  <si>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</si>
  <si>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</si>
  <si>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</si>
  <si>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</si>
  <si>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</si>
  <si>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</si>
  <si>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</si>
  <si>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</si>
  <si>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</si>
  <si>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</si>
  <si>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</si>
  <si>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</si>
  <si>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</si>
  <si>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</si>
  <si>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</si>
  <si>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</si>
  <si>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</si>
  <si>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</si>
  <si>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</si>
  <si>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</si>
  <si>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</si>
  <si>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</si>
  <si>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</si>
  <si>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</si>
  <si>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</si>
  <si>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</si>
  <si>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</si>
  <si>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</si>
  <si>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</si>
  <si>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</si>
  <si>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</si>
  <si>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</si>
  <si>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</si>
  <si>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</si>
  <si>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</si>
  <si>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</si>
  <si>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</si>
  <si>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</si>
  <si>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</si>
  <si>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</si>
  <si>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</si>
  <si>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</si>
  <si>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</si>
  <si>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</si>
  <si>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</si>
  <si>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</si>
  <si>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</si>
  <si>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</si>
  <si>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</si>
  <si>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</si>
  <si>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</si>
  <si>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</si>
  <si>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</si>
  <si>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</si>
  <si>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</si>
  <si>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</si>
  <si>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</si>
  <si>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</si>
  <si>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</si>
  <si>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</si>
  <si>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</si>
  <si>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</si>
  <si>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</si>
  <si>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</si>
  <si>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</si>
  <si>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</si>
  <si>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</si>
  <si>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</si>
  <si>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</si>
  <si>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</si>
  <si>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</si>
  <si>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</si>
  <si>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</si>
  <si>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</si>
  <si>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</si>
  <si>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</si>
  <si>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</si>
  <si>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</si>
  <si>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</si>
  <si>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</si>
  <si>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</si>
  <si>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</si>
  <si>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</si>
  <si>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</si>
  <si>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</si>
  <si>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</si>
  <si>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</si>
  <si>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</si>
  <si>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</si>
  <si>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</si>
  <si>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</si>
  <si>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</si>
  <si>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</si>
  <si>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</si>
  <si>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</si>
  <si>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</si>
  <si>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</si>
  <si>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</si>
  <si>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</si>
  <si>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</si>
  <si>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</si>
  <si>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</si>
  <si>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</si>
  <si>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</si>
  <si>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</si>
  <si>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</si>
  <si>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</si>
  <si>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</si>
  <si>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</si>
  <si>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</si>
  <si>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</si>
  <si>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</si>
  <si>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</si>
  <si>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</si>
  <si>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</si>
  <si>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</si>
  <si>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</si>
  <si>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</si>
  <si>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</si>
  <si>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</si>
  <si>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</si>
  <si>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</si>
  <si>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</si>
  <si>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</si>
  <si>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</si>
  <si>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</si>
  <si>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</si>
  <si>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</si>
  <si>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</si>
  <si>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</si>
  <si>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</si>
  <si>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</si>
  <si>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</si>
  <si>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</si>
  <si>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</si>
  <si>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</si>
  <si>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</si>
  <si>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</si>
  <si>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</si>
  <si>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</si>
  <si>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</si>
  <si>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</si>
  <si>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</si>
  <si>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</si>
  <si>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</si>
  <si>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</si>
  <si>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</si>
  <si>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</si>
  <si>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</si>
  <si>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</si>
  <si>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</si>
  <si>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</si>
  <si>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</si>
  <si>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</si>
  <si>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</si>
  <si>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</si>
  <si>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</si>
  <si>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</si>
  <si>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</si>
  <si>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</si>
  <si>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</si>
  <si>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</si>
  <si>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</si>
  <si>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</si>
  <si>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</si>
  <si>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</si>
  <si>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</si>
  <si>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</si>
  <si>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</si>
  <si>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</si>
  <si>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</si>
  <si>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</si>
  <si>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</si>
  <si>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</si>
  <si>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</si>
  <si>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</si>
  <si>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</si>
  <si>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</si>
  <si>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</si>
  <si>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</si>
  <si>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</si>
  <si>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</si>
  <si>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</si>
  <si>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</si>
  <si>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</si>
  <si>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</si>
  <si>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</si>
  <si>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</si>
  <si>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</si>
  <si>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</si>
  <si>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</si>
  <si>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</si>
  <si>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</si>
  <si>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</si>
  <si>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</si>
  <si>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</si>
  <si>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</si>
  <si>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</si>
  <si>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</si>
  <si>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</si>
  <si>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</si>
  <si>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</si>
  <si>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</si>
  <si>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</si>
  <si>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</si>
  <si>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</si>
  <si>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</si>
  <si>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</si>
  <si>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</si>
  <si>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</si>
  <si>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</si>
  <si>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</si>
  <si>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</si>
  <si>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</si>
  <si>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</si>
  <si>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</si>
  <si>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</si>
  <si>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</si>
  <si>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</si>
  <si>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</si>
  <si>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</si>
  <si>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</si>
  <si>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</si>
  <si>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</si>
  <si>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</si>
  <si>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</si>
  <si>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</si>
  <si>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</si>
  <si>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</si>
  <si>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</si>
  <si>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</si>
  <si>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</si>
  <si>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</si>
  <si>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</si>
  <si>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</si>
  <si>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</si>
  <si>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</si>
  <si>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</si>
  <si>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</si>
  <si>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</si>
  <si>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</si>
  <si>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</si>
  <si>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</si>
  <si>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</si>
  <si>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</si>
  <si>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</si>
  <si>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</si>
  <si>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</si>
  <si>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</si>
  <si>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</si>
  <si>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</si>
  <si>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</si>
  <si>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</si>
  <si>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</si>
  <si>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</si>
  <si>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</si>
  <si>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</si>
  <si>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</si>
  <si>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</si>
  <si>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</si>
  <si>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</si>
  <si>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</si>
  <si>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</si>
  <si>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</si>
  <si>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</si>
  <si>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</si>
  <si>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</si>
  <si>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</si>
  <si>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</si>
  <si>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</si>
  <si>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</si>
  <si>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</si>
  <si>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</si>
  <si>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</si>
  <si>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</si>
  <si>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</si>
  <si>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</si>
  <si>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</si>
  <si>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</si>
  <si>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</si>
  <si>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</si>
  <si>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</si>
  <si>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</si>
  <si>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</si>
  <si>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</si>
  <si>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</si>
  <si>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</si>
  <si>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</si>
  <si>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</si>
  <si>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</si>
  <si>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</si>
  <si>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</si>
  <si>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</si>
  <si>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</si>
  <si>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</si>
  <si>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</si>
  <si>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</si>
  <si>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</si>
  <si>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</si>
  <si>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</si>
  <si>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</si>
  <si>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</si>
  <si>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</si>
  <si>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</si>
  <si>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</si>
  <si>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</si>
  <si>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</si>
  <si>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</si>
  <si>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</si>
  <si>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</si>
  <si>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</si>
  <si>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</si>
  <si>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</si>
  <si>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</si>
  <si>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</si>
  <si>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</si>
  <si>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</si>
  <si>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</si>
  <si>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</si>
  <si>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</si>
  <si>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</si>
  <si>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</si>
  <si>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</si>
  <si>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</si>
  <si>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</si>
  <si>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</si>
  <si>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</si>
  <si>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</si>
  <si>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</si>
  <si>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</si>
  <si>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</si>
  <si>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</si>
  <si>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</si>
  <si>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</si>
  <si>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</si>
  <si>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</si>
  <si>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</si>
  <si>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</si>
  <si>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</si>
  <si>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</si>
  <si>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</si>
  <si>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</si>
  <si>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</si>
  <si>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</si>
  <si>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</si>
  <si>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</si>
  <si>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</si>
  <si>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</si>
  <si>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</si>
  <si>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</si>
  <si>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</si>
  <si>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</si>
  <si>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</si>
  <si>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</si>
  <si>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</si>
  <si>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</si>
  <si>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</si>
  <si>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</si>
  <si>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</si>
  <si>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</si>
  <si>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</si>
  <si>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</si>
  <si>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</si>
  <si>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</si>
  <si>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</si>
  <si>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</si>
  <si>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</si>
  <si>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</si>
  <si>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</si>
  <si>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</si>
  <si>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</si>
  <si>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</si>
  <si>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</si>
  <si>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</si>
  <si>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</si>
  <si>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</si>
  <si>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</si>
  <si>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</si>
  <si>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</si>
  <si>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</si>
  <si>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</si>
  <si>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</si>
  <si>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</si>
  <si>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</si>
  <si>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</si>
  <si>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</si>
  <si>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</si>
  <si>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</si>
  <si>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</si>
  <si>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</si>
  <si>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</si>
  <si>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</si>
  <si>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</si>
  <si>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</si>
  <si>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</si>
  <si>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</si>
  <si>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</si>
  <si>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</si>
  <si>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</si>
  <si>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</si>
  <si>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</si>
  <si>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</si>
  <si>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</si>
  <si>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</si>
  <si>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</si>
  <si>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</si>
  <si>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</si>
  <si>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</si>
  <si>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</si>
  <si>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</si>
  <si>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</si>
  <si>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</si>
  <si>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</si>
  <si>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</si>
  <si>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</si>
  <si>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</si>
  <si>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</si>
  <si>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</si>
  <si>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</si>
  <si>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</si>
  <si>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</si>
  <si>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</si>
  <si>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</si>
  <si>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</si>
  <si>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</si>
  <si>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</si>
  <si>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</si>
  <si>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</si>
  <si>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</si>
  <si>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</si>
  <si>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</si>
  <si>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</si>
  <si>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</si>
  <si>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</si>
  <si>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</si>
  <si>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</si>
  <si>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</si>
  <si>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</si>
  <si>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</si>
  <si>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</si>
  <si>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</si>
  <si>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</si>
  <si>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</si>
  <si>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</si>
  <si>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</si>
  <si>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</si>
  <si>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</si>
  <si>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</si>
  <si>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</si>
  <si>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</si>
  <si>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</si>
  <si>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</si>
  <si>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</si>
  <si>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</si>
  <si>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</si>
  <si>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</si>
  <si>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</si>
  <si>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</si>
  <si>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</si>
  <si>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</si>
  <si>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</si>
  <si>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</si>
  <si>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</si>
  <si>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</si>
  <si>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</si>
  <si>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</si>
  <si>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</si>
  <si>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</si>
  <si>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</si>
  <si>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</si>
  <si>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</si>
  <si>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</si>
  <si>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</si>
  <si>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</si>
  <si>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</si>
  <si>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</si>
  <si>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</si>
  <si>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</si>
  <si>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</si>
  <si>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</si>
  <si>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</si>
  <si>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</si>
  <si>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</si>
  <si>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</si>
  <si>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</si>
  <si>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</si>
  <si>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</si>
  <si>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</si>
  <si>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</si>
  <si>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</si>
  <si>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</si>
  <si>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</si>
  <si>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</si>
  <si>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</si>
  <si>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</si>
  <si>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</si>
  <si>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</si>
  <si>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</si>
  <si>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</si>
  <si>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</si>
  <si>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</si>
  <si>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</si>
  <si>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</si>
  <si>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</si>
  <si>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</si>
  <si>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</si>
  <si>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</si>
  <si>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</si>
  <si>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</si>
  <si>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</si>
  <si>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</si>
  <si>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</si>
  <si>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</si>
  <si>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</si>
  <si>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</si>
  <si>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</si>
  <si>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</si>
  <si>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</si>
  <si>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</si>
  <si>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</si>
  <si>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</si>
  <si>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</si>
  <si>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</si>
  <si>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</si>
  <si>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</si>
  <si>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</si>
  <si>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</si>
  <si>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</si>
  <si>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</si>
  <si>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</si>
  <si>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</si>
  <si>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</si>
  <si>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</si>
  <si>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</si>
  <si>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</si>
  <si>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</si>
  <si>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</si>
  <si>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</si>
  <si>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</si>
  <si>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</si>
  <si>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</si>
  <si>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</si>
  <si>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</si>
  <si>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</si>
  <si>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</si>
  <si>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</si>
  <si>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</si>
  <si>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</si>
  <si>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</si>
  <si>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</si>
  <si>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</si>
  <si>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</si>
  <si>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</si>
  <si>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</si>
  <si>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</si>
  <si>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</si>
  <si>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</si>
  <si>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</si>
  <si>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</si>
  <si>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</si>
  <si>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</si>
  <si>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</si>
  <si>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</si>
  <si>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</si>
  <si>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</si>
  <si>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</si>
  <si>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</si>
  <si>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</si>
  <si>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</si>
  <si>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</si>
  <si>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</si>
  <si>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</si>
  <si>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</si>
  <si>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</si>
  <si>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</si>
  <si>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</si>
  <si>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</si>
  <si>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</si>
  <si>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</si>
  <si>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</si>
  <si>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</si>
  <si>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</si>
  <si>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</si>
  <si>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</si>
  <si>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</si>
  <si>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</si>
  <si>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</si>
  <si>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</si>
  <si>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</si>
  <si>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</si>
  <si>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</si>
  <si>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</si>
  <si>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</si>
  <si>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</si>
  <si>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</si>
  <si>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</si>
  <si>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</si>
  <si>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</si>
  <si>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</si>
  <si>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</si>
  <si>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</si>
  <si>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</si>
  <si>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</si>
  <si>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</si>
  <si>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</si>
  <si>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</si>
  <si>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</si>
  <si>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</si>
  <si>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</si>
  <si>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</si>
  <si>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</si>
  <si>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</si>
  <si>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</si>
  <si>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</si>
  <si>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</si>
  <si>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</si>
  <si>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</si>
  <si>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</si>
  <si>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</si>
  <si>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</si>
  <si>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</si>
  <si>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</si>
  <si>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</si>
  <si>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</si>
  <si>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</si>
  <si>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</si>
  <si>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</si>
  <si>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</si>
  <si>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</si>
  <si>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</si>
  <si>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</si>
  <si>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</si>
  <si>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</si>
  <si>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</si>
  <si>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</si>
  <si>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</si>
  <si>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</si>
  <si>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</si>
  <si>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</si>
  <si>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</si>
  <si>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</si>
  <si>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</si>
  <si>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</si>
  <si>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</si>
  <si>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</si>
  <si>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</si>
  <si>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</si>
  <si>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</si>
  <si>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</si>
  <si>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</si>
  <si>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</si>
  <si>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</si>
  <si>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</si>
  <si>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</si>
  <si>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</si>
  <si>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</si>
  <si>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</si>
  <si>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</si>
  <si>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</si>
  <si>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</si>
  <si>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</si>
  <si>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</si>
  <si>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</si>
  <si>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</si>
  <si>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</si>
  <si>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</si>
  <si>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</si>
  <si>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</si>
  <si>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</si>
  <si>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</si>
  <si>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</si>
  <si>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</si>
  <si>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</si>
  <si>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</si>
  <si>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</si>
  <si>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</si>
  <si>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</si>
  <si>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</si>
  <si>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</si>
  <si>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</si>
  <si>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</si>
  <si>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</si>
  <si>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</si>
  <si>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</si>
  <si>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</si>
  <si>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</si>
  <si>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</si>
  <si>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</si>
  <si>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</si>
  <si>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</si>
  <si>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</si>
  <si>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</si>
  <si>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</si>
  <si>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</si>
  <si>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</si>
  <si>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</si>
  <si>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</si>
  <si>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</si>
  <si>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</si>
  <si>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</si>
  <si>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</si>
  <si>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</si>
  <si>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</si>
  <si>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</si>
  <si>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</si>
  <si>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</si>
  <si>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</si>
  <si>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</si>
  <si>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</si>
  <si>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</si>
  <si>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</si>
  <si>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</si>
  <si>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</si>
  <si>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</si>
  <si>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</si>
  <si>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</si>
  <si>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</si>
  <si>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</si>
  <si>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</si>
  <si>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</si>
  <si>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</si>
  <si>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</si>
  <si>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</si>
  <si>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</si>
  <si>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</si>
  <si>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</si>
  <si>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</si>
  <si>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</si>
  <si>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</si>
  <si>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</si>
  <si>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</si>
  <si>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</si>
  <si>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</si>
  <si>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</si>
  <si>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</si>
  <si>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</si>
  <si>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</si>
  <si>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</si>
  <si>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</si>
  <si>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</si>
  <si>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</si>
  <si>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</si>
  <si>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</si>
  <si>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</si>
  <si>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</si>
  <si>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</si>
  <si>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</si>
  <si>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</si>
  <si>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</si>
  <si>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</si>
  <si>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</si>
  <si>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</si>
  <si>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</si>
  <si>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</si>
  <si>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</si>
  <si>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</si>
  <si>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</si>
  <si>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</si>
  <si>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</si>
  <si>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</si>
  <si>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</si>
  <si>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</si>
  <si>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</si>
  <si>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</si>
  <si>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</si>
  <si>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</si>
  <si>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</si>
  <si>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</si>
  <si>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</si>
  <si>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</si>
  <si>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</si>
  <si>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</si>
  <si>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</si>
  <si>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</si>
  <si>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</si>
  <si>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</si>
  <si>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</si>
  <si>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</si>
  <si>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</si>
  <si>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</si>
  <si>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</si>
  <si>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</si>
  <si>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</si>
  <si>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</si>
  <si>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</si>
  <si>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</si>
  <si>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</si>
  <si>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</si>
  <si>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</si>
  <si>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</si>
  <si>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</si>
  <si>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</si>
  <si>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</si>
  <si>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</si>
  <si>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</si>
  <si>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</si>
  <si>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</si>
  <si>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</si>
  <si>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</si>
  <si>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</si>
  <si>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</si>
  <si>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</si>
  <si>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</si>
  <si>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</si>
  <si>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</si>
  <si>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</si>
  <si>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</si>
  <si>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</si>
  <si>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</si>
  <si>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</si>
  <si>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</si>
  <si>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</si>
  <si>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</si>
  <si>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</si>
  <si>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</si>
  <si>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</si>
  <si>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</si>
  <si>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</si>
  <si>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</si>
  <si>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</si>
  <si>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</si>
  <si>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</si>
  <si>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</si>
  <si>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</si>
  <si>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</si>
  <si>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</si>
  <si>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</si>
  <si>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</si>
  <si>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</si>
  <si>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</si>
  <si>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</si>
  <si>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</si>
  <si>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</si>
  <si>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</si>
  <si>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</si>
  <si>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</si>
  <si>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</si>
  <si>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</si>
  <si>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</si>
  <si>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</si>
  <si>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</si>
  <si>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</si>
  <si>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</si>
  <si>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</si>
  <si>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</si>
  <si>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</si>
  <si>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</si>
  <si>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</si>
  <si>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</si>
  <si>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</si>
  <si>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</si>
  <si>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</si>
  <si>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</si>
  <si>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</si>
  <si>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</si>
  <si>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</si>
  <si>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</si>
  <si>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</si>
  <si>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</si>
  <si>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</si>
  <si>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</si>
  <si>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</si>
  <si>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</si>
  <si>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</si>
  <si>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</si>
  <si>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</si>
  <si>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</si>
  <si>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</si>
  <si>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</si>
  <si>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</si>
  <si>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</si>
  <si>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</si>
  <si>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</si>
  <si>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</si>
  <si>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</si>
  <si>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</si>
  <si>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</si>
  <si>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</si>
  <si>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</si>
  <si>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</si>
  <si>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</si>
  <si>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</si>
  <si>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</si>
  <si>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</si>
  <si>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</si>
  <si>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</si>
  <si>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</si>
  <si>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</si>
  <si>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</si>
  <si>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</si>
  <si>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</si>
  <si>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</si>
  <si>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</si>
  <si>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</si>
  <si>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</si>
  <si>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</si>
  <si>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</si>
  <si>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</si>
  <si>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</si>
  <si>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</si>
  <si>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</si>
  <si>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</si>
  <si>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</si>
  <si>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</si>
  <si>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</si>
  <si>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</si>
  <si>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</si>
  <si>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</si>
  <si>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</si>
  <si>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</si>
  <si>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</si>
  <si>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</si>
  <si>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</si>
  <si>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</si>
  <si>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</si>
  <si>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</si>
  <si>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</si>
  <si>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</si>
  <si>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</si>
  <si>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</si>
  <si>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</si>
  <si>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</si>
  <si>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</si>
  <si>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</si>
  <si>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</si>
  <si>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</si>
  <si>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</si>
  <si>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</si>
  <si>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</si>
  <si>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</si>
  <si>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</si>
  <si>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</si>
  <si>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</si>
  <si>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</si>
  <si>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</si>
  <si>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</si>
  <si>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</si>
  <si>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</si>
  <si>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</si>
  <si>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</si>
  <si>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</si>
  <si>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</si>
  <si>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</si>
  <si>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</si>
  <si>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</si>
  <si>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</si>
  <si>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</si>
  <si>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</si>
  <si>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</si>
  <si>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</si>
  <si>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</si>
  <si>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</si>
  <si>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</si>
  <si>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</si>
  <si>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</si>
  <si>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</si>
  <si>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</si>
  <si>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</si>
  <si>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</si>
  <si>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</si>
  <si>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</si>
  <si>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</si>
  <si>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</si>
  <si>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</si>
  <si>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</si>
  <si>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</si>
  <si>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</si>
  <si>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</si>
  <si>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</si>
  <si>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</si>
  <si>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</si>
  <si>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</si>
  <si>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</si>
  <si>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</si>
  <si>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</si>
  <si>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</si>
  <si>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</si>
  <si>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</si>
  <si>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</si>
  <si>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</si>
  <si>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</si>
  <si>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</si>
  <si>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</si>
  <si>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</si>
  <si>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</si>
  <si>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</si>
  <si>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</si>
  <si>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</si>
  <si>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</si>
  <si>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</si>
  <si>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</si>
  <si>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</si>
  <si>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</si>
  <si>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</si>
  <si>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</si>
  <si>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</si>
  <si>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</si>
  <si>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</si>
  <si>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</si>
  <si>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</si>
  <si>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</si>
  <si>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</si>
  <si>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</si>
  <si>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</si>
  <si>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</si>
  <si>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</si>
  <si>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</si>
  <si>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</si>
  <si>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</si>
  <si>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</si>
  <si>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</si>
  <si>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</si>
  <si>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</si>
  <si>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</si>
  <si>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</si>
  <si>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</si>
  <si>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</si>
  <si>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</si>
  <si>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</si>
  <si>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</si>
  <si>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</si>
  <si>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</si>
  <si>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</si>
  <si>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</si>
  <si>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</si>
  <si>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</si>
  <si>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</si>
  <si>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</si>
  <si>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</si>
  <si>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</si>
  <si>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</si>
  <si>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</si>
  <si>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</si>
  <si>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</si>
  <si>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</si>
  <si>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</si>
  <si>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</si>
  <si>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</si>
  <si>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</si>
  <si>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</si>
  <si>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</si>
  <si>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</si>
  <si>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</si>
  <si>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</si>
  <si>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</si>
  <si>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</si>
  <si>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</si>
  <si>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</si>
  <si>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</si>
  <si>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</si>
  <si>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</si>
  <si>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</si>
  <si>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</si>
  <si>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</si>
  <si>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</si>
  <si>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</si>
  <si>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</si>
  <si>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</si>
  <si>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</si>
  <si>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</si>
  <si>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</si>
  <si>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</si>
  <si>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</si>
  <si>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</si>
  <si>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</si>
  <si>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</si>
  <si>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</si>
  <si>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</si>
  <si>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</si>
  <si>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</si>
  <si>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</si>
  <si>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</si>
  <si>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</si>
  <si>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</si>
  <si>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</si>
  <si>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</si>
  <si>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</si>
  <si>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</si>
  <si>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</si>
  <si>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</si>
  <si>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</si>
  <si>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</si>
  <si>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</si>
  <si>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</si>
  <si>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</si>
  <si>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</si>
  <si>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</si>
  <si>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</si>
  <si>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</si>
  <si>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</si>
  <si>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</si>
  <si>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</si>
  <si>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</si>
  <si>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</si>
  <si>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</si>
  <si>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</si>
  <si>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</si>
  <si>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</si>
  <si>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</si>
  <si>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</si>
  <si>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</si>
  <si>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</si>
  <si>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</si>
  <si>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</si>
  <si>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</si>
  <si>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</si>
  <si>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</si>
  <si>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</si>
  <si>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</si>
  <si>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</si>
  <si>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</si>
  <si>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</si>
  <si>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</si>
  <si>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</si>
  <si>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</si>
  <si>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</si>
  <si>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</si>
  <si>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</si>
  <si>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</si>
  <si>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</si>
  <si>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</si>
  <si>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</si>
  <si>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</si>
  <si>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</si>
  <si>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</si>
  <si>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</si>
  <si>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</si>
  <si>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</si>
  <si>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</si>
  <si>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</si>
  <si>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</si>
  <si>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</si>
  <si>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</si>
  <si>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</si>
  <si>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</si>
  <si>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</si>
  <si>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</si>
  <si>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</si>
  <si>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</si>
  <si>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</si>
  <si>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</si>
  <si>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</si>
  <si>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</si>
  <si>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</si>
  <si>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</si>
  <si>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</si>
  <si>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</si>
  <si>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</si>
  <si>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</si>
  <si>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</si>
  <si>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</si>
  <si>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</si>
  <si>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</si>
  <si>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</si>
  <si>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</si>
  <si>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</si>
  <si>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</si>
  <si>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</si>
  <si>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</si>
  <si>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</si>
  <si>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</si>
  <si>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</si>
  <si>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</si>
  <si>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</si>
  <si>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</si>
  <si>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</si>
  <si>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</si>
  <si>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</si>
  <si>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</si>
  <si>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</si>
  <si>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</si>
  <si>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</si>
  <si>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</si>
  <si>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</si>
  <si>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</si>
  <si>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</si>
  <si>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</si>
  <si>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</si>
  <si>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</si>
  <si>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</si>
  <si>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</si>
  <si>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</si>
  <si>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</si>
  <si>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</si>
  <si>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</si>
  <si>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</si>
  <si>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</si>
  <si>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</si>
  <si>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</si>
  <si>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</si>
  <si>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</si>
  <si>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</si>
  <si>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</si>
  <si>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</si>
  <si>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</si>
  <si>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</si>
  <si>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</si>
  <si>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</si>
  <si>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</si>
  <si>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</si>
  <si>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</si>
  <si>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</si>
  <si>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</si>
  <si>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</si>
  <si>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</si>
  <si>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</si>
  <si>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</si>
  <si>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</si>
  <si>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</si>
  <si>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</si>
  <si>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</si>
  <si>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</si>
  <si>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</si>
  <si>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</si>
  <si>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</si>
  <si>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</si>
  <si>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</si>
  <si>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</si>
  <si>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</si>
  <si>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</si>
  <si>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</si>
  <si>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</si>
  <si>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</si>
  <si>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</si>
  <si>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</si>
  <si>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</si>
  <si>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</si>
  <si>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</si>
  <si>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</si>
  <si>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</si>
  <si>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</si>
  <si>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</si>
  <si>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</si>
  <si>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</si>
  <si>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</si>
  <si>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</si>
  <si>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</si>
  <si>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</si>
  <si>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</si>
  <si>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</si>
  <si>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</si>
  <si>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</si>
  <si>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</si>
  <si>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</si>
  <si>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</si>
  <si>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</si>
  <si>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</si>
  <si>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</si>
  <si>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</si>
  <si>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</si>
  <si>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</si>
  <si>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</si>
  <si>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</si>
  <si>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</si>
  <si>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</si>
  <si>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</si>
  <si>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</si>
  <si>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</si>
  <si>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</si>
  <si>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</si>
  <si>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</si>
  <si>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</si>
  <si>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</si>
  <si>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</si>
  <si>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</si>
  <si>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</si>
  <si>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</si>
  <si>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</si>
  <si>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</si>
  <si>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</si>
  <si>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</si>
  <si>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</si>
  <si>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</si>
  <si>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</si>
  <si>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</si>
  <si>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</si>
  <si>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</si>
  <si>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</si>
  <si>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</si>
  <si>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</si>
  <si>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</si>
  <si>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</si>
  <si>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</si>
  <si>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</si>
  <si>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</si>
  <si>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</si>
  <si>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</si>
  <si>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</si>
  <si>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</si>
  <si>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</si>
  <si>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</si>
  <si>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</si>
  <si>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</si>
  <si>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</si>
  <si>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</si>
  <si>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</si>
  <si>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</si>
  <si>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</si>
  <si>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</si>
  <si>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</si>
  <si>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</si>
  <si>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</si>
  <si>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</si>
  <si>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</si>
  <si>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</si>
  <si>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</si>
  <si>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</si>
  <si>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</si>
  <si>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</si>
  <si>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</si>
  <si>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</si>
  <si>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</si>
  <si>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</si>
  <si>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</si>
  <si>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</si>
  <si>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</si>
  <si>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</si>
  <si>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</si>
  <si>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</si>
  <si>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</si>
  <si>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</si>
  <si>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</si>
  <si>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</si>
  <si>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</si>
  <si>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</si>
  <si>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</si>
  <si>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</si>
  <si>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</si>
  <si>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</si>
  <si>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</si>
  <si>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</si>
  <si>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</si>
  <si>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</si>
  <si>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</si>
  <si>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</si>
  <si>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</si>
  <si>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</si>
  <si>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</si>
  <si>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</si>
  <si>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</si>
  <si>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</si>
  <si>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</si>
  <si>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</si>
  <si>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</si>
  <si>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</si>
  <si>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</si>
  <si>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</si>
  <si>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</si>
  <si>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</si>
  <si>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</si>
  <si>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</si>
  <si>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</si>
  <si>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</si>
  <si>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</si>
  <si>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</si>
  <si>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</si>
  <si>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</si>
  <si>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</si>
  <si>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</si>
  <si>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</si>
  <si>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</si>
  <si>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</si>
  <si>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</si>
  <si>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</si>
  <si>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</si>
  <si>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</si>
  <si>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</si>
  <si>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</si>
  <si>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</si>
  <si>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</si>
  <si>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</si>
  <si>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</si>
  <si>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</si>
  <si>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</si>
  <si>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</si>
  <si>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</si>
  <si>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</si>
  <si>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</si>
  <si>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</si>
  <si>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</si>
  <si>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</si>
  <si>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</si>
  <si>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</si>
  <si>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</si>
  <si>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</si>
  <si>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</si>
  <si>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</si>
  <si>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</si>
  <si>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</si>
  <si>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</si>
  <si>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</si>
  <si>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</si>
  <si>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</si>
  <si>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</si>
  <si>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</si>
  <si>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</si>
  <si>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</si>
  <si>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</si>
  <si>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</si>
  <si>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</si>
  <si>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</si>
  <si>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</si>
  <si>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</si>
  <si>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</si>
  <si>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</si>
  <si>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</si>
  <si>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</si>
  <si>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</si>
  <si>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</si>
  <si>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</si>
  <si>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</si>
  <si>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</si>
  <si>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</si>
  <si>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</si>
  <si>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</si>
  <si>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</si>
  <si>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</si>
  <si>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</si>
  <si>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</si>
  <si>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</si>
  <si>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</si>
  <si>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</si>
  <si>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</si>
  <si>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</si>
  <si>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</si>
  <si>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</si>
  <si>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</si>
  <si>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</si>
  <si>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</si>
  <si>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</si>
  <si>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</si>
  <si>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</si>
  <si>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</si>
  <si>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</si>
  <si>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</si>
  <si>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</si>
  <si>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</si>
  <si>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</si>
  <si>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</si>
  <si>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</si>
  <si>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</si>
  <si>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</si>
  <si>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</si>
  <si>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</si>
  <si>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</si>
  <si>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</si>
  <si>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</si>
  <si>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</si>
  <si>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</si>
  <si>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</si>
  <si>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</si>
  <si>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</si>
  <si>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</si>
  <si>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</si>
  <si>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</si>
  <si>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</si>
  <si>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</si>
  <si>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</si>
  <si>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</si>
  <si>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</si>
  <si>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</si>
  <si>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</si>
  <si>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</si>
  <si>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</si>
  <si>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</si>
  <si>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</si>
  <si>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</si>
  <si>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</si>
  <si>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</si>
  <si>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</si>
  <si>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</si>
  <si>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</si>
  <si>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</si>
  <si>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</si>
  <si>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</si>
  <si>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</si>
  <si>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</si>
  <si>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</si>
  <si>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</si>
  <si>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</si>
  <si>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</si>
  <si>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</si>
  <si>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</si>
  <si>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</si>
  <si>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</si>
  <si>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</si>
  <si>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</si>
  <si>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</si>
  <si>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</si>
  <si>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</si>
  <si>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</si>
  <si>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</si>
  <si>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</si>
  <si>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</si>
  <si>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</si>
  <si>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</si>
  <si>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</si>
  <si>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</si>
  <si>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</si>
  <si>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</si>
  <si>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</si>
  <si>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</si>
  <si>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</si>
  <si>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</si>
  <si>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</si>
  <si>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</si>
  <si>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</si>
  <si>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</si>
  <si>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</si>
  <si>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</si>
  <si>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</si>
  <si>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</si>
  <si>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</si>
  <si>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</si>
  <si>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</si>
  <si>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</si>
  <si>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</si>
  <si>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</si>
  <si>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</si>
  <si>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</si>
  <si>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</si>
  <si>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</si>
  <si>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</si>
  <si>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</si>
  <si>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</si>
  <si>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</si>
  <si>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</si>
  <si>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</si>
  <si>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</si>
  <si>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</si>
  <si>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</si>
  <si>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</si>
  <si>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</si>
  <si>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</si>
  <si>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</si>
  <si>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</si>
  <si>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</si>
  <si>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</si>
  <si>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</si>
  <si>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</si>
  <si>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</si>
  <si>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</si>
  <si>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</si>
  <si>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</si>
  <si>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</si>
  <si>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</si>
  <si>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</si>
  <si>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</si>
  <si>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</si>
  <si>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</si>
  <si>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</si>
  <si>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</si>
  <si>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</si>
  <si>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</si>
  <si>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</si>
  <si>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</si>
  <si>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</si>
  <si>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</si>
  <si>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</si>
  <si>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</si>
  <si>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</si>
  <si>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</si>
  <si>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</si>
  <si>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</si>
  <si>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</si>
  <si>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</si>
  <si>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</si>
  <si>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</si>
  <si>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</si>
  <si>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</si>
  <si>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</si>
  <si>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</si>
  <si>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</si>
  <si>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</si>
  <si>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</si>
  <si>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</si>
  <si>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</si>
  <si>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</si>
  <si>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</si>
  <si>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</si>
  <si>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</si>
  <si>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</si>
  <si>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</si>
  <si>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</si>
  <si>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</si>
  <si>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</si>
  <si>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</si>
  <si>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</si>
  <si>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</si>
  <si>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</si>
  <si>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</si>
  <si>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</si>
  <si>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</si>
  <si>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</si>
  <si>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</si>
  <si>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</si>
  <si>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</si>
  <si>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</si>
  <si>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</si>
  <si>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</si>
  <si>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</si>
  <si>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</si>
  <si>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</si>
  <si>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</si>
  <si>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</si>
  <si>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</si>
  <si>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</si>
  <si>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</si>
  <si>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</si>
  <si>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</si>
  <si>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</si>
  <si>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</si>
  <si>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</si>
  <si>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</si>
  <si>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</si>
  <si>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</si>
  <si>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</si>
  <si>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</si>
  <si>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</si>
  <si>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</si>
  <si>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</si>
  <si>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</si>
  <si>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</si>
  <si>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</si>
  <si>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</si>
  <si>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</si>
  <si>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</si>
  <si>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</si>
  <si>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</si>
  <si>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</si>
  <si>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</si>
  <si>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</si>
  <si>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</si>
  <si>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</si>
  <si>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</si>
  <si>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</si>
  <si>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</si>
  <si>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</si>
  <si>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</si>
  <si>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</si>
  <si>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</si>
  <si>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</si>
  <si>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</si>
  <si>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</si>
  <si>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</si>
  <si>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</si>
  <si>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</si>
  <si>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</si>
  <si>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</si>
  <si>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</si>
  <si>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</si>
  <si>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</si>
  <si>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</si>
  <si>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</si>
  <si>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</si>
  <si>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</si>
  <si>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</si>
  <si>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</si>
  <si>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</si>
  <si>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</si>
  <si>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</si>
  <si>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</si>
  <si>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</si>
  <si>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</si>
  <si>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</si>
  <si>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</si>
  <si>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</si>
  <si>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</si>
  <si>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</si>
  <si>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</si>
  <si>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</si>
  <si>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</si>
  <si>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</si>
  <si>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</si>
  <si>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</si>
  <si>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</si>
  <si>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</si>
  <si>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</si>
  <si>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</si>
  <si>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</si>
  <si>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</si>
  <si>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</si>
  <si>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</si>
  <si>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</si>
  <si>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</si>
  <si>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</si>
  <si>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</si>
  <si>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</si>
  <si>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</si>
  <si>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</si>
  <si>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</si>
  <si>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</si>
  <si>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</si>
  <si>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</si>
  <si>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</si>
  <si>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</si>
  <si>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</si>
  <si>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</si>
  <si>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</si>
  <si>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</si>
  <si>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</si>
  <si>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</si>
  <si>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</si>
  <si>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</si>
  <si>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</si>
  <si>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</si>
  <si>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</si>
  <si>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</si>
  <si>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</si>
  <si>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</si>
  <si>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</si>
  <si>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</si>
  <si>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</si>
  <si>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</si>
  <si>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</si>
  <si>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</si>
  <si>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</si>
  <si>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</si>
  <si>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</si>
  <si>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</si>
  <si>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</si>
  <si>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</si>
  <si>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</si>
  <si>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</si>
  <si>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</si>
  <si>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</si>
  <si>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</si>
  <si>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</si>
  <si>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</si>
  <si>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</si>
  <si>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</si>
  <si>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</si>
  <si>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</si>
  <si>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</si>
  <si>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</si>
  <si>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</si>
  <si>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</si>
  <si>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</si>
  <si>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</si>
  <si>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</si>
  <si>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</si>
  <si>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</si>
  <si>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</si>
  <si>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</si>
  <si>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</si>
  <si>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</si>
  <si>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</si>
  <si>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</si>
  <si>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</si>
  <si>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</si>
  <si>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</si>
  <si>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</si>
  <si>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</si>
  <si>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</si>
  <si>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</si>
  <si>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</si>
  <si>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</si>
  <si>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</si>
  <si>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</si>
  <si>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</si>
  <si>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</si>
  <si>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</si>
  <si>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</si>
  <si>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</si>
  <si>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</si>
  <si>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</si>
  <si>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</si>
  <si>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</si>
  <si>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</si>
  <si>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</si>
  <si>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</si>
  <si>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</si>
  <si>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</si>
  <si>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</si>
  <si>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</si>
  <si>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</si>
  <si>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</si>
  <si>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</si>
  <si>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</si>
  <si>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</si>
  <si>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</si>
  <si>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</si>
  <si>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</si>
  <si>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</si>
  <si>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</si>
  <si>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</si>
  <si>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</si>
  <si>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</si>
  <si>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</si>
  <si>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</si>
  <si>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</si>
  <si>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</si>
  <si>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</si>
  <si>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</si>
  <si>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</si>
  <si>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</si>
  <si>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</si>
  <si>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</si>
  <si>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</si>
  <si>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</si>
  <si>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</si>
  <si>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</si>
  <si>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</si>
  <si>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</si>
  <si>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</si>
  <si>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</si>
  <si>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</si>
  <si>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</si>
  <si>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</si>
  <si>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</si>
  <si>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</si>
  <si>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</si>
  <si>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</si>
  <si>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</si>
  <si>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</si>
  <si>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</si>
  <si>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</si>
  <si>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</si>
  <si>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</si>
  <si>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</si>
  <si>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</si>
  <si>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</si>
  <si>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</si>
  <si>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</si>
  <si>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</si>
  <si>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</si>
  <si>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</si>
  <si>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</si>
  <si>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</si>
  <si>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</si>
  <si>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</si>
  <si>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</si>
  <si>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</si>
  <si>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</si>
  <si>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</si>
  <si>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</si>
  <si>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</si>
  <si>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</si>
  <si>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</si>
  <si>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</si>
  <si>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</si>
  <si>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</si>
  <si>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</si>
  <si>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</si>
  <si>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</si>
  <si>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</si>
  <si>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</si>
  <si>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</si>
  <si>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</si>
  <si>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</si>
  <si>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</si>
  <si>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</si>
  <si>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</si>
  <si>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</si>
  <si>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</si>
  <si>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</si>
  <si>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</si>
  <si>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</si>
  <si>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</si>
  <si>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</si>
  <si>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</si>
  <si>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</si>
  <si>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</si>
  <si>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</si>
  <si>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</si>
  <si>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</si>
  <si>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</si>
  <si>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</si>
  <si>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</si>
  <si>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</si>
  <si>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</si>
  <si>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</si>
  <si>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</si>
  <si>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</si>
  <si>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</si>
  <si>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</si>
  <si>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</si>
  <si>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</si>
  <si>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</si>
  <si>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</si>
  <si>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</si>
  <si>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</si>
  <si>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</si>
  <si>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</si>
  <si>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</si>
  <si>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</si>
  <si>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</si>
  <si>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</si>
  <si>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</si>
  <si>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</si>
  <si>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</si>
  <si>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</si>
  <si>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</si>
  <si>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</si>
  <si>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</si>
  <si>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</si>
  <si>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</si>
  <si>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</si>
  <si>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</si>
  <si>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</si>
  <si>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</si>
  <si>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</si>
  <si>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</si>
  <si>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</si>
  <si>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</si>
  <si>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</si>
  <si>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</si>
  <si>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</si>
  <si>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</si>
  <si>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</si>
  <si>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</si>
  <si>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</si>
  <si>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</si>
  <si>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</si>
  <si>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</si>
  <si>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</si>
  <si>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</si>
  <si>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</si>
  <si>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</si>
  <si>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</si>
  <si>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</si>
  <si>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</si>
  <si>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</si>
  <si>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</si>
  <si>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</si>
  <si>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</si>
  <si>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</si>
  <si>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</si>
  <si>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</si>
  <si>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</si>
  <si>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</si>
  <si>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</si>
  <si>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</si>
  <si>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</si>
  <si>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</si>
  <si>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</si>
  <si>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</si>
  <si>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</si>
  <si>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</si>
  <si>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</si>
  <si>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</si>
  <si>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</si>
  <si>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</si>
  <si>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</si>
  <si>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</si>
  <si>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</si>
  <si>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</si>
  <si>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</si>
  <si>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</si>
  <si>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</si>
  <si>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</si>
  <si>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</si>
  <si>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</si>
  <si>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</si>
  <si>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</si>
  <si>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</si>
  <si>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</si>
  <si>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</si>
  <si>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</si>
  <si>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</si>
  <si>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</si>
  <si>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</si>
  <si>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</si>
  <si>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</si>
  <si>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</si>
  <si>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</si>
  <si>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</si>
  <si>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</si>
  <si>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</si>
  <si>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</si>
  <si>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</si>
  <si>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</si>
  <si>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</si>
  <si>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</si>
  <si>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</si>
  <si>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</si>
  <si>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</si>
  <si>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</si>
  <si>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</si>
  <si>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</si>
  <si>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</si>
  <si>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</si>
  <si>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</si>
  <si>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</si>
  <si>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</si>
  <si>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</si>
  <si>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</si>
  <si>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</si>
  <si>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</si>
  <si>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</si>
  <si>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</si>
  <si>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</si>
  <si>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</si>
  <si>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</si>
  <si>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</si>
  <si>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</si>
  <si>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</si>
  <si>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</si>
  <si>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</si>
  <si>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</si>
  <si>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</si>
  <si>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</si>
  <si>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</si>
  <si>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</si>
  <si>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</si>
  <si>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</si>
  <si>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</si>
  <si>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</si>
  <si>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</si>
  <si>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</si>
  <si>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</si>
  <si>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</si>
  <si>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</si>
  <si>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</si>
  <si>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</si>
  <si>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</si>
  <si>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</si>
  <si>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</si>
  <si>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</si>
  <si>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</si>
  <si>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</si>
  <si>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</si>
  <si>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</si>
  <si>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</si>
  <si>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</si>
  <si>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</si>
  <si>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</si>
  <si>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</si>
  <si>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</si>
  <si>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</si>
  <si>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</si>
  <si>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</si>
  <si>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</si>
  <si>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</si>
  <si>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</si>
  <si>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</si>
  <si>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</si>
  <si>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</si>
  <si>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</si>
  <si>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</si>
  <si>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</si>
  <si>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</si>
  <si>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</si>
  <si>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</si>
  <si>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</si>
  <si>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</si>
  <si>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</si>
  <si>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</si>
  <si>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</si>
  <si>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</si>
  <si>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</si>
  <si>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</si>
  <si>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</si>
  <si>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</si>
  <si>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</si>
  <si>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</si>
  <si>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</si>
  <si>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</si>
  <si>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</si>
  <si>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</si>
  <si>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</si>
  <si>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</si>
  <si>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</si>
  <si>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</si>
  <si>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</si>
  <si>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</si>
  <si>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</si>
  <si>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</si>
  <si>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</si>
  <si>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</si>
  <si>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</si>
  <si>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</si>
  <si>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</si>
  <si>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</si>
  <si>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</si>
  <si>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</si>
  <si>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</si>
  <si>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</si>
  <si>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</si>
  <si>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</si>
  <si>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</si>
  <si>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</si>
  <si>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</si>
  <si>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</si>
  <si>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</si>
  <si>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</si>
  <si>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</si>
  <si>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</si>
  <si>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</si>
  <si>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</si>
  <si>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</si>
  <si>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</si>
  <si>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</si>
  <si>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</si>
  <si>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</si>
  <si>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</si>
  <si>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</si>
  <si>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</si>
  <si>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</si>
  <si>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</si>
  <si>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</si>
  <si>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</si>
  <si>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</si>
  <si>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</si>
  <si>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</si>
  <si>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</si>
  <si>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</si>
  <si>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</si>
  <si>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</si>
  <si>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</si>
  <si>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</si>
  <si>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</si>
  <si>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</si>
  <si>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</si>
  <si>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</si>
  <si>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</si>
  <si>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</si>
  <si>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</si>
  <si>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</si>
  <si>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</si>
  <si>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</si>
  <si>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</si>
  <si>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</si>
  <si>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</si>
  <si>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</si>
  <si>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</si>
  <si>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</si>
  <si>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</si>
  <si>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</si>
  <si>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</si>
  <si>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</si>
  <si>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</si>
  <si>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</si>
  <si>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</si>
  <si>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</si>
  <si>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</si>
  <si>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</si>
  <si>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</si>
  <si>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</si>
  <si>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</si>
  <si>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</si>
  <si>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</si>
  <si>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</si>
  <si>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</si>
  <si>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</si>
  <si>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</si>
  <si>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</si>
  <si>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</si>
  <si>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</si>
  <si>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</si>
  <si>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</si>
  <si>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</si>
  <si>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</si>
  <si>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</si>
  <si>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</si>
  <si>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</si>
  <si>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</si>
  <si>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</si>
  <si>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</si>
  <si>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</si>
  <si>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</si>
  <si>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</si>
  <si>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</si>
  <si>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</si>
  <si>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</si>
  <si>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</si>
  <si>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</si>
  <si>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</si>
  <si>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</si>
  <si>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</si>
  <si>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</si>
  <si>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</si>
  <si>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</si>
  <si>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</si>
  <si>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</si>
  <si>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</si>
  <si>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</si>
  <si>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</si>
  <si>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</si>
  <si>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</si>
  <si>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</si>
  <si>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</si>
  <si>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</si>
  <si>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</si>
  <si>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</si>
  <si>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</si>
  <si>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</si>
  <si>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</si>
  <si>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</si>
  <si>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</si>
  <si>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</si>
  <si>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</si>
  <si>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</si>
  <si>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</si>
  <si>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</si>
  <si>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</si>
  <si>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</si>
  <si>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</si>
  <si>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</si>
  <si>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</si>
  <si>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</si>
  <si>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</si>
  <si>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</si>
  <si>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</si>
  <si>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</si>
  <si>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</si>
  <si>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</si>
  <si>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</si>
  <si>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</si>
  <si>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</si>
  <si>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</si>
  <si>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</si>
  <si>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</si>
  <si>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</si>
  <si>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</si>
  <si>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</si>
  <si>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</si>
  <si>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</si>
  <si>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</si>
  <si>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</si>
  <si>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</si>
  <si>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</si>
  <si>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</si>
  <si>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</si>
  <si>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</si>
  <si>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</si>
  <si>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</si>
  <si>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</si>
  <si>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</si>
  <si>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</si>
  <si>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</si>
  <si>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</si>
  <si>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</si>
  <si>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</si>
  <si>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</si>
  <si>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</si>
  <si>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</si>
  <si>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</si>
  <si>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</si>
  <si>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</si>
  <si>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</si>
  <si>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</si>
  <si>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</si>
  <si>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</si>
  <si>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</si>
  <si>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</si>
  <si>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</si>
  <si>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</si>
  <si>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</si>
  <si>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</si>
  <si>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</si>
  <si>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</si>
  <si>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</si>
  <si>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</si>
  <si>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</si>
  <si>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</si>
  <si>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</si>
  <si>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</si>
  <si>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</si>
  <si>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</si>
  <si>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</si>
  <si>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</si>
  <si>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</si>
  <si>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</si>
  <si>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</si>
  <si>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</si>
  <si>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</si>
  <si>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</si>
  <si>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</si>
  <si>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</si>
  <si>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</si>
  <si>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</si>
  <si>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</si>
  <si>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</si>
  <si>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</si>
  <si>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</si>
  <si>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</si>
  <si>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</si>
  <si>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</si>
  <si>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</si>
  <si>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</si>
  <si>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</si>
  <si>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</si>
  <si>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</si>
  <si>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</si>
  <si>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</si>
  <si>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</si>
  <si>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</si>
  <si>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</si>
  <si>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</si>
  <si>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</si>
  <si>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</si>
  <si>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</si>
  <si>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</si>
  <si>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</si>
  <si>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</si>
  <si>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</si>
  <si>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</si>
  <si>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</si>
  <si>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</si>
  <si>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</si>
  <si>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</si>
  <si>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</si>
  <si>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</si>
  <si>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</si>
  <si>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</si>
  <si>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</si>
  <si>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</si>
  <si>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</si>
  <si>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</si>
  <si>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</si>
  <si>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</si>
  <si>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</si>
  <si>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</si>
  <si>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</si>
  <si>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</si>
  <si>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</si>
  <si>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</si>
  <si>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</si>
  <si>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</si>
  <si>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</si>
  <si>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</si>
  <si>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</si>
  <si>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</si>
  <si>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</si>
  <si>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</si>
  <si>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</si>
  <si>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</si>
  <si>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</si>
  <si>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</si>
  <si>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</si>
  <si>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</si>
  <si>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</si>
  <si>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</si>
  <si>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</si>
  <si>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</si>
  <si>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</si>
  <si>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</si>
  <si>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</si>
  <si>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</si>
  <si>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</si>
  <si>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</si>
  <si>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</si>
  <si>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</si>
  <si>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</si>
  <si>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</si>
  <si>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</si>
  <si>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</si>
  <si>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</si>
  <si>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</si>
  <si>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</si>
  <si>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</si>
  <si>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</si>
  <si>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</si>
  <si>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</si>
  <si>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</si>
  <si>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</si>
  <si>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</si>
  <si>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</si>
  <si>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</si>
  <si>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</si>
  <si>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</si>
  <si>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</si>
  <si>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</si>
  <si>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</si>
  <si>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</si>
  <si>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</si>
  <si>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</si>
  <si>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</si>
  <si>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</si>
  <si>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</si>
  <si>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</si>
  <si>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</si>
  <si>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</si>
  <si>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</si>
  <si>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</si>
  <si>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</si>
  <si>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</si>
  <si>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</si>
  <si>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</si>
  <si>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</si>
  <si>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</si>
  <si>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</si>
  <si>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</si>
  <si>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</si>
  <si>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</si>
  <si>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</si>
  <si>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</si>
  <si>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</si>
  <si>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</si>
  <si>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</si>
  <si>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</si>
  <si>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</si>
  <si>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</si>
  <si>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</si>
  <si>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</si>
  <si>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</si>
  <si>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</si>
  <si>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</si>
  <si>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</si>
  <si>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</si>
  <si>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</si>
  <si>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</si>
  <si>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</si>
  <si>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</si>
  <si>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</si>
  <si>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</si>
  <si>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</si>
  <si>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</si>
  <si>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</si>
  <si>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</si>
  <si>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</si>
  <si>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</si>
  <si>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</si>
  <si>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</si>
  <si>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</si>
  <si>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</si>
  <si>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</si>
  <si>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</si>
  <si>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</si>
  <si>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</si>
  <si>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</si>
  <si>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</si>
  <si>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</si>
  <si>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</si>
  <si>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</si>
  <si>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</si>
  <si>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</si>
  <si>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</si>
  <si>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</si>
  <si>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</si>
  <si>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</si>
  <si>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</si>
  <si>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</si>
  <si>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</si>
  <si>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</si>
  <si>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</si>
  <si>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</si>
  <si>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</si>
  <si>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</si>
  <si>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</si>
  <si>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</si>
  <si>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</si>
  <si>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</si>
  <si>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</si>
  <si>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</si>
  <si>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</si>
  <si>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</si>
  <si>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</si>
  <si>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</si>
  <si>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</si>
  <si>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</si>
  <si>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</si>
  <si>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</si>
  <si>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</si>
  <si>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</si>
  <si>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</si>
  <si>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</si>
  <si>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</si>
  <si>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</si>
  <si>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</si>
  <si>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</si>
  <si>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</si>
  <si>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</si>
  <si>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</si>
  <si>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</si>
  <si>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</si>
  <si>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</si>
  <si>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</si>
  <si>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</si>
  <si>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</si>
  <si>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</si>
  <si>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</si>
  <si>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</si>
  <si>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</si>
  <si>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</si>
  <si>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</si>
  <si>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</si>
  <si>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</si>
  <si>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</si>
  <si>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</si>
  <si>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</si>
  <si>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</si>
  <si>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</si>
  <si>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</si>
  <si>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</si>
  <si>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</si>
  <si>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</si>
  <si>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</si>
  <si>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</si>
  <si>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</si>
  <si>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</si>
  <si>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</si>
  <si>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</si>
  <si>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</si>
  <si>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</si>
  <si>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</si>
  <si>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</si>
  <si>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</si>
  <si>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</si>
  <si>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</si>
  <si>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</si>
  <si>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</si>
  <si>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</si>
  <si>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</si>
  <si>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</si>
  <si>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</si>
  <si>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</si>
  <si>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</si>
  <si>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</si>
  <si>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</si>
  <si>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</si>
  <si>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</si>
  <si>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</si>
  <si>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</si>
  <si>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</si>
  <si>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</si>
  <si>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</si>
  <si>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</si>
  <si>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</si>
  <si>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</si>
  <si>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</si>
  <si>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</si>
  <si>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</si>
  <si>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</si>
  <si>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</si>
  <si>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</si>
  <si>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</si>
  <si>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</si>
  <si>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</si>
  <si>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</si>
  <si>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</si>
  <si>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</si>
  <si>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</si>
  <si>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</si>
  <si>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</si>
  <si>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</si>
  <si>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</si>
  <si>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</si>
  <si>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</si>
  <si>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</si>
  <si>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</si>
  <si>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</si>
  <si>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</si>
  <si>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</si>
  <si>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</si>
  <si>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</si>
  <si>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</si>
  <si>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</si>
  <si>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</si>
  <si>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</si>
  <si>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</si>
  <si>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</si>
  <si>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</si>
  <si>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</si>
  <si>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</si>
  <si>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</si>
  <si>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</si>
  <si>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</si>
  <si>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</si>
  <si>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</si>
  <si>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</si>
  <si>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</si>
  <si>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</si>
  <si>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</si>
  <si>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</si>
  <si>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</si>
  <si>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</si>
  <si>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</si>
  <si>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</si>
  <si>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</si>
  <si>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</si>
  <si>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</si>
  <si>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</si>
  <si>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</si>
  <si>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</si>
  <si>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</si>
  <si>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</si>
  <si>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</si>
  <si>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</si>
  <si>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</si>
  <si>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</si>
  <si>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</si>
  <si>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</si>
  <si>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</si>
  <si>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</si>
  <si>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</si>
  <si>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</si>
  <si>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</si>
  <si>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</si>
  <si>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</si>
  <si>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</si>
  <si>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</si>
  <si>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</si>
  <si>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</si>
  <si>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</si>
  <si>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</si>
  <si>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</si>
  <si>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</si>
  <si>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</si>
  <si>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</si>
  <si>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</si>
  <si>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</si>
  <si>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</si>
  <si>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</si>
  <si>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</si>
  <si>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</si>
  <si>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</si>
  <si>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</si>
  <si>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</si>
  <si>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</si>
  <si>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</si>
  <si>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</si>
  <si>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</si>
  <si>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</si>
  <si>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</si>
  <si>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</si>
  <si>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</si>
  <si>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</si>
  <si>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</si>
  <si>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</si>
  <si>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</si>
  <si>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</si>
  <si>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</si>
  <si>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</si>
  <si>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</si>
  <si>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</si>
  <si>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</si>
  <si>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</si>
  <si>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</si>
  <si>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</si>
  <si>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</si>
  <si>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</si>
  <si>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</si>
  <si>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</si>
  <si>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</si>
  <si>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</si>
  <si>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</si>
  <si>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</si>
  <si>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</si>
  <si>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</si>
  <si>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</si>
  <si>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</si>
  <si>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</si>
  <si>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</si>
  <si>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</si>
  <si>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</si>
  <si>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</si>
  <si>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</si>
  <si>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</si>
  <si>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</si>
  <si>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</si>
  <si>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</si>
  <si>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</si>
  <si>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</si>
  <si>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</si>
  <si>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</si>
  <si>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</si>
  <si>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</si>
  <si>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</si>
  <si>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</si>
  <si>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</si>
  <si>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</si>
  <si>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</si>
  <si>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</si>
  <si>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</si>
  <si>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</si>
  <si>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</si>
  <si>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</si>
  <si>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</si>
  <si>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</si>
  <si>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</si>
  <si>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</si>
  <si>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</si>
  <si>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</si>
  <si>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</si>
  <si>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</si>
  <si>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</si>
  <si>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</si>
  <si>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</si>
  <si>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</si>
  <si>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</si>
  <si>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</si>
  <si>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</si>
  <si>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</si>
  <si>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</si>
  <si>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</si>
  <si>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</si>
  <si>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</si>
  <si>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</si>
  <si>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</si>
  <si>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</si>
  <si>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</si>
  <si>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</si>
  <si>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</si>
  <si>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</si>
  <si>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</si>
  <si>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</si>
  <si>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</si>
  <si>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</si>
  <si>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</si>
  <si>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</si>
  <si>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</si>
  <si>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</si>
  <si>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</si>
  <si>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</si>
  <si>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</si>
  <si>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</si>
  <si>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</si>
  <si>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</si>
  <si>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</si>
  <si>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</si>
  <si>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</si>
  <si>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</si>
  <si>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</si>
  <si>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</si>
  <si>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</si>
  <si>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</si>
  <si>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</si>
  <si>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</si>
  <si>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</si>
  <si>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</si>
  <si>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</si>
  <si>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</si>
  <si>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</si>
  <si>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</si>
  <si>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</si>
  <si>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</si>
  <si>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</si>
  <si>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</si>
  <si>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</si>
  <si>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</si>
  <si>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</si>
  <si>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</si>
  <si>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</si>
  <si>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</si>
  <si>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</si>
  <si>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</si>
  <si>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</si>
  <si>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</si>
  <si>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</si>
  <si>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</si>
  <si>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</si>
  <si>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</si>
  <si>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</si>
  <si>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</si>
  <si>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</si>
  <si>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</si>
  <si>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</si>
  <si>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</si>
  <si>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</si>
  <si>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</si>
  <si>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</si>
  <si>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</si>
  <si>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</si>
  <si>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</si>
  <si>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</si>
  <si>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</si>
  <si>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</si>
  <si>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</si>
  <si>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</si>
  <si>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</si>
  <si>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</si>
  <si>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</si>
  <si>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</si>
  <si>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</si>
  <si>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</si>
  <si>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</si>
  <si>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</si>
  <si>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</si>
  <si>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</si>
  <si>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</si>
  <si>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</si>
  <si>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</si>
  <si>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</si>
  <si>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</si>
  <si>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</si>
  <si>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</si>
  <si>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</si>
  <si>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</si>
  <si>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</si>
  <si>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</si>
  <si>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</si>
  <si>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</si>
  <si>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</si>
  <si>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</si>
  <si>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</si>
  <si>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</si>
  <si>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</si>
  <si>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</si>
  <si>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</si>
  <si>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</si>
  <si>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</si>
  <si>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</si>
  <si>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</si>
  <si>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</si>
  <si>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</si>
  <si>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</si>
  <si>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</si>
  <si>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</si>
  <si>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</si>
  <si>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</si>
  <si>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</si>
  <si>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</si>
  <si>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</si>
  <si>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</si>
  <si>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</si>
  <si>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</si>
  <si>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</si>
  <si>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</si>
  <si>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</si>
  <si>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</si>
  <si>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</si>
  <si>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</si>
  <si>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</si>
  <si>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</si>
  <si>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</si>
  <si>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</si>
  <si>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</si>
  <si>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</si>
  <si>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</si>
  <si>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</si>
  <si>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</si>
  <si>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</si>
  <si>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</si>
  <si>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</si>
  <si>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</si>
  <si>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</si>
  <si>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</si>
  <si>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</si>
  <si>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</si>
  <si>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</si>
  <si>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</si>
  <si>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</si>
  <si>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</si>
  <si>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</si>
  <si>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</si>
  <si>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</si>
  <si>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</si>
  <si>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</si>
  <si>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</si>
  <si>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</si>
  <si>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</si>
  <si>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</si>
  <si>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</si>
  <si>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</si>
  <si>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</si>
  <si>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</si>
  <si>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</si>
  <si>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</si>
  <si>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</si>
  <si>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</si>
  <si>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</si>
  <si>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</si>
  <si>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</si>
  <si>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</si>
  <si>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</si>
  <si>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</si>
  <si>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</si>
  <si>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</si>
  <si>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</si>
  <si>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</si>
  <si>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</si>
  <si>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</si>
  <si>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</si>
  <si>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</si>
  <si>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</si>
  <si>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</si>
  <si>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</si>
  <si>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</si>
  <si>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</si>
  <si>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</si>
  <si>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</si>
  <si>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</si>
  <si>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</si>
  <si>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</si>
  <si>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</si>
  <si>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</si>
  <si>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</si>
  <si>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</si>
  <si>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</si>
  <si>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</si>
  <si>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</si>
  <si>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</si>
  <si>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</si>
  <si>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</si>
  <si>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</si>
  <si>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</si>
  <si>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</si>
  <si>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</si>
  <si>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</si>
  <si>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</si>
  <si>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</si>
  <si>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</si>
  <si>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</si>
  <si>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</si>
  <si>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</si>
  <si>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</si>
  <si>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</si>
  <si>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</si>
  <si>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</si>
  <si>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</si>
  <si>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</si>
  <si>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</si>
  <si>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</si>
  <si>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</si>
  <si>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</si>
  <si>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</si>
  <si>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</si>
  <si>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</si>
  <si>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</si>
  <si>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</si>
  <si>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</si>
  <si>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</si>
  <si>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</si>
  <si>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</si>
  <si>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</si>
  <si>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</si>
  <si>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</si>
  <si>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</si>
  <si>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</si>
  <si>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</si>
  <si>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</si>
  <si>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</si>
  <si>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</si>
  <si>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</si>
  <si>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</si>
  <si>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</si>
  <si>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</si>
  <si>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</si>
  <si>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</si>
  <si>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</si>
  <si>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</si>
  <si>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</si>
  <si>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</si>
  <si>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</si>
  <si>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</si>
  <si>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</si>
  <si>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</si>
  <si>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</si>
  <si>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</si>
  <si>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</si>
  <si>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</si>
  <si>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</si>
  <si>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</si>
  <si>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</si>
  <si>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</si>
  <si>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</si>
  <si>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</si>
  <si>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</si>
  <si>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</si>
  <si>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</si>
  <si>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</si>
  <si>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</si>
  <si>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</si>
  <si>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</si>
  <si>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</si>
  <si>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</si>
  <si>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</si>
  <si>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</si>
  <si>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</si>
  <si>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</si>
  <si>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</si>
  <si>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</si>
  <si>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</si>
  <si>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</si>
  <si>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</si>
  <si>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</si>
  <si>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</si>
  <si>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</si>
  <si>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</si>
  <si>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</si>
  <si>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</si>
  <si>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</si>
  <si>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</si>
  <si>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</si>
  <si>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</si>
  <si>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</si>
  <si>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</si>
  <si>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</si>
  <si>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</si>
  <si>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</si>
  <si>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</si>
  <si>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</si>
  <si>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</si>
  <si>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</si>
  <si>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</si>
  <si>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</si>
  <si>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</si>
  <si>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</si>
  <si>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</si>
  <si>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</si>
  <si>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</si>
  <si>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</si>
  <si>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</si>
  <si>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</si>
  <si>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</si>
  <si>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</si>
  <si>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</si>
  <si>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</si>
  <si>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</si>
  <si>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</si>
  <si>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</si>
  <si>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</si>
  <si>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</si>
  <si>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</si>
  <si>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</si>
  <si>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</si>
  <si>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</si>
  <si>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</si>
  <si>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</si>
  <si>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</si>
  <si>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</si>
  <si>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</si>
  <si>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</si>
  <si>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</si>
  <si>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</si>
  <si>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</si>
  <si>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</si>
  <si>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</si>
  <si>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</si>
  <si>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</si>
  <si>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</si>
  <si>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</si>
  <si>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</si>
  <si>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</si>
  <si>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</si>
  <si>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</si>
  <si>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</si>
  <si>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</si>
  <si>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</si>
  <si>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</si>
  <si>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</si>
  <si>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</si>
  <si>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</si>
  <si>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</si>
  <si>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</si>
  <si>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</si>
  <si>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</si>
  <si>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</si>
  <si>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</si>
  <si>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</si>
  <si>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</si>
  <si>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</si>
  <si>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</si>
  <si>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</si>
  <si>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</si>
  <si>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</si>
  <si>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</si>
  <si>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</si>
  <si>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</si>
  <si>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</si>
  <si>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</si>
  <si>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</si>
  <si>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</si>
  <si>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</si>
  <si>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</si>
  <si>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</si>
  <si>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</si>
  <si>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</si>
  <si>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</si>
  <si>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</si>
  <si>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</si>
  <si>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</si>
  <si>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</si>
  <si>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</si>
  <si>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</si>
  <si>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</si>
  <si>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</si>
  <si>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</si>
  <si>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</si>
  <si>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</si>
  <si>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</si>
  <si>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</si>
  <si>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</si>
  <si>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</si>
  <si>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</si>
  <si>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</si>
  <si>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</si>
  <si>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</si>
  <si>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</si>
  <si>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</si>
  <si>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</si>
  <si>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</si>
  <si>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</si>
  <si>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</si>
  <si>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</si>
  <si>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</si>
  <si>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</si>
  <si>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</si>
  <si>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</si>
  <si>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</si>
  <si>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</si>
  <si>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</si>
  <si>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</si>
  <si>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</si>
  <si>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</si>
  <si>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</si>
  <si>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</si>
  <si>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</si>
  <si>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</si>
  <si>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</si>
  <si>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</si>
  <si>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</si>
  <si>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</si>
  <si>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</si>
  <si>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</si>
  <si>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</si>
  <si>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</si>
  <si>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</si>
  <si>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</si>
  <si>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</si>
  <si>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</si>
  <si>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</si>
  <si>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</si>
  <si>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</si>
  <si>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</si>
  <si>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</si>
  <si>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</si>
  <si>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</si>
  <si>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</si>
  <si>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</si>
  <si>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</si>
  <si>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</si>
  <si>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</si>
  <si>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</si>
  <si>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</si>
  <si>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</si>
  <si>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</si>
  <si>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</si>
  <si>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</si>
  <si>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</si>
  <si>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</si>
  <si>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</si>
  <si>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</si>
  <si>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</si>
  <si>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</si>
  <si>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</si>
  <si>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</si>
  <si>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</si>
  <si>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</si>
  <si>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</si>
  <si>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</si>
  <si>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</si>
  <si>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</si>
  <si>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</si>
  <si>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</si>
  <si>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</si>
  <si>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</si>
  <si>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</si>
  <si>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</si>
  <si>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</si>
  <si>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</si>
  <si>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</si>
  <si>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</si>
  <si>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</si>
  <si>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</si>
  <si>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</si>
  <si>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</si>
  <si>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</si>
  <si>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</si>
  <si>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</si>
  <si>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</si>
  <si>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</si>
  <si>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</si>
  <si>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</si>
  <si>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</si>
  <si>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</si>
  <si>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</si>
  <si>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</si>
  <si>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</si>
  <si>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</si>
  <si>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</si>
  <si>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</si>
  <si>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</si>
  <si>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</si>
  <si>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</si>
  <si>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</si>
  <si>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</si>
  <si>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</si>
  <si>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</si>
  <si>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</si>
  <si>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</si>
  <si>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</si>
  <si>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</si>
  <si>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</si>
  <si>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</si>
  <si>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</si>
  <si>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</si>
  <si>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</si>
  <si>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</si>
  <si>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</si>
  <si>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</si>
  <si>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</si>
  <si>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</si>
  <si>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</si>
  <si>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</si>
  <si>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</si>
  <si>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</si>
  <si>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</si>
  <si>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</si>
  <si>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</si>
  <si>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</si>
  <si>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</si>
  <si>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</si>
  <si>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</si>
  <si>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</si>
  <si>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</si>
  <si>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</si>
  <si>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</si>
  <si>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</si>
  <si>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</si>
  <si>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</si>
  <si>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</si>
  <si>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</si>
  <si>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</si>
  <si>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</si>
  <si>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</si>
  <si>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</si>
  <si>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</si>
  <si>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</si>
  <si>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</si>
  <si>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</si>
  <si>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</si>
  <si>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</si>
  <si>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</si>
  <si>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</si>
  <si>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</si>
  <si>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</si>
  <si>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</si>
  <si>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</si>
  <si>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</si>
  <si>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</si>
  <si>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</si>
  <si>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</si>
  <si>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</si>
  <si>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</si>
  <si>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</si>
  <si>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</si>
  <si>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</si>
  <si>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</si>
  <si>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</si>
  <si>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</si>
  <si>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</si>
  <si>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</si>
  <si>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</si>
  <si>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</si>
  <si>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</si>
  <si>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</si>
  <si>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</si>
  <si>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</si>
  <si>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</si>
  <si>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</si>
  <si>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</si>
  <si>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</si>
  <si>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</si>
  <si>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</si>
  <si>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</si>
  <si>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</si>
  <si>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</si>
  <si>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</si>
  <si>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</si>
  <si>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</si>
  <si>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</si>
  <si>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</si>
  <si>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</si>
  <si>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</si>
  <si>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</si>
  <si>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</si>
  <si>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</si>
  <si>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</si>
  <si>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</si>
  <si>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</si>
  <si>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</si>
  <si>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</si>
  <si>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</si>
  <si>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</si>
  <si>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</si>
  <si>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</si>
  <si>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</si>
  <si>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</si>
  <si>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</si>
  <si>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</si>
  <si>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</si>
  <si>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</si>
  <si>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</si>
  <si>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</si>
  <si>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</si>
  <si>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</si>
  <si>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</si>
  <si>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</si>
  <si>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</si>
  <si>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</si>
  <si>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</si>
  <si>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</si>
  <si>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</si>
  <si>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</si>
  <si>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</si>
  <si>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</si>
  <si>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</si>
  <si>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</si>
  <si>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</si>
  <si>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</si>
  <si>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</si>
  <si>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</si>
  <si>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</si>
  <si>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</si>
  <si>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</si>
  <si>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</si>
  <si>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</si>
  <si>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</si>
  <si>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</si>
  <si>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</si>
  <si>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</si>
  <si>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</si>
  <si>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</si>
  <si>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</si>
  <si>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</si>
  <si>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</si>
  <si>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</si>
  <si>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</si>
  <si>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</si>
  <si>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</si>
  <si>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</si>
  <si>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</si>
  <si>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</si>
  <si>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</si>
  <si>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</si>
  <si>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</si>
  <si>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</si>
  <si>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</si>
  <si>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</si>
  <si>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</si>
  <si>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</si>
  <si>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</si>
  <si>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</si>
  <si>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</si>
  <si>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</si>
  <si>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</si>
  <si>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</si>
  <si>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</si>
  <si>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</si>
  <si>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</si>
  <si>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</si>
  <si>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</si>
  <si>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</si>
  <si>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</si>
  <si>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</si>
  <si>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</si>
  <si>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</si>
  <si>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</si>
  <si>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</si>
  <si>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</si>
  <si>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</si>
  <si>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</si>
  <si>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</si>
  <si>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</si>
  <si>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</si>
  <si>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</si>
  <si>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</si>
  <si>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</si>
  <si>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</si>
  <si>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</si>
  <si>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</si>
  <si>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</si>
  <si>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</si>
  <si>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</si>
  <si>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</si>
  <si>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</si>
  <si>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</si>
  <si>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</si>
  <si>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</si>
  <si>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</si>
  <si>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</si>
  <si>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</si>
  <si>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</si>
  <si>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</si>
  <si>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</si>
  <si>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</si>
  <si>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</si>
  <si>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</si>
  <si>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</si>
  <si>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</si>
  <si>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</si>
  <si>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</si>
  <si>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</si>
  <si>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</si>
  <si>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</si>
  <si>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</si>
  <si>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</si>
  <si>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</si>
  <si>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</si>
  <si>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</si>
  <si>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</si>
  <si>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</si>
  <si>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</si>
  <si>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</si>
  <si>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</si>
  <si>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</si>
  <si>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</si>
  <si>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</si>
  <si>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</si>
  <si>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</si>
  <si>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</si>
  <si>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</si>
  <si>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</si>
  <si>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</si>
  <si>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</si>
  <si>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</si>
  <si>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</si>
  <si>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</si>
  <si>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</si>
  <si>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</si>
  <si>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</si>
  <si>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</si>
  <si>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</si>
  <si>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</si>
  <si>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</si>
  <si>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</si>
  <si>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</si>
  <si>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</si>
  <si>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</si>
  <si>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</si>
  <si>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</si>
  <si>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</si>
  <si>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</si>
  <si>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</si>
  <si>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</si>
  <si>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</si>
  <si>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</si>
  <si>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</si>
  <si>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</si>
  <si>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</si>
  <si>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</si>
  <si>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</si>
  <si>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</si>
  <si>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</si>
  <si>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</si>
  <si>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</si>
  <si>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</si>
  <si>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</si>
  <si>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</si>
  <si>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</si>
  <si>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</si>
  <si>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</si>
  <si>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</si>
  <si>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</si>
  <si>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</si>
  <si>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</si>
  <si>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</si>
  <si>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</si>
  <si>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</si>
  <si>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</si>
  <si>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</si>
  <si>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</si>
  <si>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</si>
  <si>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</si>
  <si>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</si>
  <si>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</si>
  <si>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</si>
  <si>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</si>
  <si>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</si>
  <si>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</si>
  <si>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</si>
  <si>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</si>
  <si>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</si>
  <si>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</si>
  <si>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</si>
  <si>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</si>
  <si>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</si>
  <si>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</si>
  <si>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</si>
  <si>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</si>
  <si>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</si>
  <si>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</si>
  <si>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</si>
  <si>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</si>
  <si>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</si>
  <si>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</si>
  <si>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</si>
  <si>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</si>
  <si>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</si>
  <si>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</si>
  <si>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</si>
  <si>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</si>
  <si>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</si>
  <si>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</si>
  <si>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</si>
  <si>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</si>
  <si>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</si>
  <si>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</si>
  <si>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</si>
  <si>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</si>
  <si>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</si>
  <si>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</si>
  <si>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</si>
  <si>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</si>
  <si>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</si>
  <si>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</si>
  <si>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</si>
  <si>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</si>
  <si>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</si>
  <si>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</si>
  <si>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</si>
  <si>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</si>
  <si>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</si>
  <si>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</si>
  <si>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</si>
  <si>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</si>
  <si>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</si>
  <si>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</si>
  <si>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</si>
  <si>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</si>
  <si>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</si>
  <si>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</si>
  <si>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</si>
  <si>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</si>
  <si>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</si>
  <si>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</si>
  <si>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</si>
  <si>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</si>
  <si>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</si>
  <si>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</si>
  <si>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</si>
  <si>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</si>
  <si>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</si>
  <si>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</si>
  <si>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</si>
  <si>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</si>
  <si>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</si>
  <si>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</si>
  <si>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</si>
  <si>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</si>
  <si>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</si>
  <si>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</si>
  <si>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</si>
  <si>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</si>
  <si>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</si>
  <si>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</si>
  <si>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</si>
  <si>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</si>
  <si>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</si>
  <si>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</si>
  <si>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</si>
  <si>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</si>
  <si>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</si>
  <si>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</si>
  <si>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</si>
  <si>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</si>
  <si>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</si>
  <si>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</si>
  <si>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</si>
  <si>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</si>
  <si>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</si>
  <si>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</si>
  <si>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</si>
  <si>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</si>
  <si>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</si>
  <si>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</si>
  <si>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</si>
  <si>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</si>
  <si>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</si>
  <si>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</si>
  <si>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</si>
  <si>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</si>
  <si>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</si>
  <si>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</si>
  <si>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</si>
  <si>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</si>
  <si>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</si>
  <si>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</si>
  <si>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</si>
  <si>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</si>
  <si>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</si>
  <si>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</si>
  <si>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</si>
  <si>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</si>
  <si>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</si>
  <si>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</si>
  <si>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</si>
  <si>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</si>
  <si>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</si>
  <si>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</si>
  <si>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</si>
  <si>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</si>
  <si>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</si>
  <si>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</si>
  <si>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</si>
  <si>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</si>
  <si>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</si>
  <si>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</si>
  <si>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</si>
  <si>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</si>
  <si>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</si>
  <si>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</si>
  <si>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</si>
  <si>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</si>
  <si>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</si>
  <si>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</si>
  <si>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</si>
  <si>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</si>
  <si>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</si>
  <si>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</si>
  <si>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</si>
  <si>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</si>
  <si>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</si>
  <si>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</si>
  <si>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</si>
  <si>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</si>
  <si>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</si>
  <si>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</si>
  <si>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</si>
  <si>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</si>
  <si>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</si>
  <si>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</si>
  <si>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</si>
  <si>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</si>
  <si>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</si>
  <si>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</si>
  <si>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</si>
  <si>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</si>
  <si>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</si>
  <si>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</si>
  <si>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</si>
  <si>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</si>
  <si>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</si>
  <si>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</si>
  <si>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</si>
  <si>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</si>
  <si>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</si>
  <si>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</si>
  <si>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</si>
  <si>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</si>
  <si>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</si>
  <si>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</si>
  <si>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</si>
  <si>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</si>
  <si>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</si>
  <si>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</si>
  <si>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</si>
  <si>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</si>
  <si>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</si>
  <si>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</si>
  <si>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</si>
  <si>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</si>
  <si>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</si>
  <si>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</si>
  <si>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</si>
  <si>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</si>
  <si>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</si>
  <si>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</si>
  <si>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</si>
  <si>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</si>
  <si>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</si>
  <si>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</si>
  <si>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</si>
  <si>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</si>
  <si>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</si>
  <si>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</si>
  <si>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</si>
  <si>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</si>
  <si>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</si>
  <si>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</si>
  <si>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</si>
  <si>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</si>
  <si>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</si>
  <si>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</si>
  <si>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</si>
  <si>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</si>
  <si>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</si>
  <si>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</si>
  <si>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</si>
  <si>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</si>
  <si>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</si>
  <si>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</si>
  <si>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</si>
  <si>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</si>
  <si>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</si>
  <si>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</si>
  <si>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</si>
  <si>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</si>
  <si>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</si>
  <si>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</si>
  <si>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</si>
  <si>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</si>
  <si>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</si>
  <si>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</si>
  <si>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</si>
  <si>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</si>
  <si>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</si>
  <si>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</si>
  <si>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</si>
  <si>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</si>
  <si>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</si>
  <si>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</si>
  <si>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</si>
  <si>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</si>
  <si>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</si>
  <si>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</si>
  <si>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</si>
  <si>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</si>
  <si>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</si>
  <si>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</si>
  <si>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</si>
  <si>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</si>
  <si>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</si>
  <si>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</si>
  <si>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</si>
  <si>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</si>
  <si>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</si>
  <si>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</si>
  <si>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</si>
  <si>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</si>
  <si>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</si>
  <si>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</si>
  <si>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</si>
  <si>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</si>
  <si>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</si>
  <si>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</si>
  <si>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</si>
  <si>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</si>
  <si>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</si>
  <si>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</si>
  <si>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</si>
  <si>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</si>
  <si>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</si>
  <si>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</si>
  <si>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</si>
  <si>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</si>
  <si>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</si>
  <si>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</si>
  <si>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</si>
  <si>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</si>
  <si>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</si>
  <si>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</si>
  <si>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</si>
  <si>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</si>
  <si>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</si>
  <si>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</si>
  <si>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</si>
  <si>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</si>
  <si>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</si>
  <si>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</si>
  <si>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</si>
  <si>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</si>
  <si>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</si>
  <si>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</si>
  <si>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</si>
  <si>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</si>
  <si>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</si>
  <si>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</si>
  <si>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</si>
  <si>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</si>
  <si>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</si>
  <si>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</si>
  <si>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</si>
  <si>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</si>
  <si>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</si>
  <si>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</si>
  <si>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</si>
  <si>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</si>
  <si>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</si>
  <si>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</si>
  <si>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</si>
  <si>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</si>
  <si>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</si>
  <si>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</si>
  <si>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</si>
  <si>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</si>
  <si>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</si>
  <si>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</si>
  <si>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</si>
  <si>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</si>
  <si>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</si>
  <si>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</si>
  <si>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</si>
  <si>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</si>
  <si>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</si>
  <si>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</si>
  <si>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</si>
  <si>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</si>
  <si>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</si>
  <si>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</si>
  <si>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</si>
  <si>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</si>
  <si>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</si>
  <si>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</si>
  <si>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</si>
  <si>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</si>
  <si>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</si>
  <si>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</si>
  <si>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</si>
  <si>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</si>
  <si>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</si>
  <si>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</si>
  <si>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</si>
  <si>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</si>
  <si>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</si>
  <si>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</si>
  <si>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</si>
  <si>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</si>
  <si>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</si>
  <si>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</si>
  <si>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</si>
  <si>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</si>
  <si>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</si>
  <si>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</si>
  <si>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</si>
  <si>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</si>
  <si>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</si>
  <si>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</si>
  <si>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</si>
  <si>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</si>
  <si>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</si>
  <si>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</si>
  <si>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</si>
  <si>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</si>
  <si>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</si>
  <si>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</si>
  <si>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</si>
  <si>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</si>
  <si>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</si>
  <si>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</si>
  <si>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</si>
  <si>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</si>
  <si>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</si>
  <si>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</si>
  <si>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</si>
  <si>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</si>
  <si>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</si>
  <si>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</si>
  <si>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</si>
  <si>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</si>
  <si>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</si>
  <si>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</si>
  <si>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</si>
  <si>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</si>
  <si>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</si>
  <si>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</si>
  <si>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</si>
  <si>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</si>
  <si>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</si>
  <si>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</si>
  <si>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</si>
  <si>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</si>
  <si>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</si>
  <si>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</si>
  <si>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</si>
  <si>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</si>
  <si>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</si>
  <si>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</si>
  <si>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</si>
  <si>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</si>
  <si>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</si>
  <si>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</si>
  <si>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</si>
  <si>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</si>
  <si>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</si>
  <si>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</si>
  <si>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</si>
  <si>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</si>
  <si>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</si>
  <si>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</si>
  <si>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</si>
  <si>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</si>
  <si>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</si>
  <si>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</si>
  <si>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</si>
  <si>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</si>
  <si>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</si>
  <si>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</si>
  <si>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</si>
  <si>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</si>
  <si>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</si>
  <si>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</si>
  <si>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</si>
  <si>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</si>
  <si>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</si>
  <si>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</si>
  <si>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</si>
  <si>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</si>
  <si>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</si>
  <si>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</si>
  <si>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</si>
  <si>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</si>
  <si>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</si>
  <si>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</si>
  <si>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</si>
  <si>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</si>
  <si>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</si>
  <si>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</si>
  <si>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</si>
  <si>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</si>
  <si>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</si>
  <si>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</si>
  <si>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</si>
  <si>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</si>
  <si>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</si>
  <si>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</si>
  <si>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</si>
  <si>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</si>
  <si>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</si>
  <si>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</si>
  <si>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</si>
  <si>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</si>
  <si>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</si>
  <si>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</si>
  <si>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</si>
  <si>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</si>
  <si>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</si>
  <si>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</si>
  <si>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</si>
  <si>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</si>
  <si>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</si>
  <si>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</si>
  <si>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</si>
  <si>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</si>
  <si>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</si>
  <si>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</si>
  <si>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</si>
  <si>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</si>
  <si>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</si>
  <si>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</si>
  <si>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</si>
  <si>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</si>
  <si>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</si>
  <si>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</si>
  <si>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</si>
  <si>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</si>
  <si>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</si>
  <si>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</si>
  <si>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</si>
  <si>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</si>
  <si>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</si>
  <si>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</si>
  <si>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</si>
  <si>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</si>
  <si>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</si>
  <si>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</si>
  <si>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</si>
  <si>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</si>
  <si>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</si>
  <si>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</si>
  <si>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</si>
  <si>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</si>
  <si>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</si>
  <si>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</si>
  <si>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</si>
  <si>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</si>
  <si>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</si>
  <si>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</si>
  <si>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</si>
  <si>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</si>
  <si>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</si>
  <si>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</si>
  <si>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</si>
  <si>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</si>
  <si>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</si>
  <si>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</si>
  <si>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</si>
  <si>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</si>
  <si>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</si>
  <si>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</si>
  <si>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</si>
  <si>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</si>
  <si>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</si>
  <si>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</si>
  <si>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</si>
  <si>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</si>
  <si>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</si>
  <si>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</si>
  <si>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</si>
  <si>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</si>
  <si>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</si>
  <si>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</si>
  <si>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</si>
  <si>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</si>
  <si>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</si>
  <si>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</si>
  <si>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</si>
  <si>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</si>
  <si>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</si>
  <si>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</si>
  <si>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</si>
  <si>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</si>
  <si>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</si>
  <si>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</si>
  <si>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</si>
  <si>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</si>
  <si>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</si>
  <si>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</si>
  <si>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</si>
  <si>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</si>
  <si>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</si>
  <si>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</si>
  <si>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</si>
  <si>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</si>
  <si>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</si>
  <si>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</si>
  <si>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</si>
  <si>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</si>
  <si>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</si>
  <si>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</si>
  <si>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</si>
  <si>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</si>
  <si>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</si>
  <si>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</si>
  <si>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</si>
  <si>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</si>
  <si>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</si>
  <si>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</si>
  <si>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</si>
  <si>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</si>
  <si>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</si>
  <si>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</si>
  <si>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</si>
  <si>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</si>
  <si>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</si>
  <si>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</si>
  <si>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</si>
  <si>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</si>
  <si>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</si>
  <si>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</si>
  <si>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</si>
  <si>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</si>
  <si>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</si>
  <si>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</si>
  <si>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</si>
  <si>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</si>
  <si>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</si>
  <si>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</si>
  <si>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</si>
  <si>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</si>
  <si>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</si>
  <si>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</si>
  <si>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</si>
  <si>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</si>
  <si>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</si>
  <si>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</si>
  <si>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</si>
  <si>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</si>
  <si>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</si>
  <si>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</si>
  <si>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</si>
  <si>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</si>
  <si>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</si>
  <si>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</si>
  <si>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</si>
  <si>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</si>
  <si>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</si>
  <si>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</si>
  <si>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</si>
  <si>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</si>
  <si>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</si>
  <si>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</si>
  <si>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</si>
  <si>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</si>
  <si>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</si>
  <si>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</si>
  <si>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</si>
  <si>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</si>
  <si>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</si>
  <si>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</si>
  <si>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</si>
  <si>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</si>
  <si>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</si>
  <si>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</si>
  <si>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</si>
  <si>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</si>
  <si>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</si>
  <si>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</si>
  <si>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</si>
  <si>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</si>
  <si>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</si>
  <si>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</si>
  <si>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</si>
  <si>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</si>
  <si>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</si>
  <si>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</si>
  <si>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</si>
  <si>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</si>
  <si>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</si>
  <si>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</si>
  <si>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</si>
  <si>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</si>
  <si>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</si>
  <si>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</si>
  <si>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</si>
  <si>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</si>
  <si>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</si>
  <si>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</si>
  <si>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</si>
  <si>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</si>
  <si>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</si>
  <si>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</si>
  <si>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</si>
  <si>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</si>
  <si>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</si>
  <si>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</si>
  <si>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</si>
  <si>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</si>
  <si>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</si>
  <si>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</si>
  <si>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</si>
  <si>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</si>
  <si>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</si>
  <si>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</si>
  <si>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</si>
  <si>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</si>
  <si>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</si>
  <si>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</si>
  <si>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</si>
  <si>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</si>
  <si>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</si>
  <si>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</si>
  <si>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</si>
  <si>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</si>
  <si>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</si>
  <si>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</si>
  <si>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</si>
  <si>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</si>
  <si>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</si>
  <si>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</si>
  <si>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</si>
  <si>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</si>
  <si>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</si>
  <si>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</si>
  <si>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</si>
  <si>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</si>
  <si>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</si>
  <si>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</si>
  <si>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</si>
  <si>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</si>
  <si>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</si>
  <si>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</si>
  <si>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</si>
  <si>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</si>
  <si>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</si>
  <si>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</si>
  <si>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</si>
  <si>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</si>
  <si>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</si>
  <si>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</si>
  <si>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</si>
  <si>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</si>
  <si>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</si>
  <si>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</si>
  <si>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</si>
  <si>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</si>
  <si>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</si>
  <si>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</si>
  <si>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</si>
  <si>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</si>
  <si>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</si>
  <si>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</si>
  <si>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</si>
  <si>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</si>
  <si>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</si>
  <si>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</si>
  <si>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</si>
  <si>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</si>
  <si>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</si>
  <si>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</si>
  <si>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</si>
  <si>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</si>
  <si>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</si>
  <si>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</si>
  <si>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</si>
  <si>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</si>
  <si>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</si>
  <si>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</si>
  <si>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</si>
  <si>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</si>
  <si>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</si>
  <si>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</si>
  <si>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</si>
  <si>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</si>
  <si>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</si>
  <si>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</si>
  <si>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</si>
  <si>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</si>
  <si>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</si>
  <si>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</si>
  <si>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</si>
  <si>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</si>
  <si>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</si>
  <si>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</si>
  <si>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</si>
  <si>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</si>
  <si>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</si>
  <si>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</si>
  <si>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</si>
  <si>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</si>
  <si>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</si>
  <si>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</si>
  <si>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</si>
  <si>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</si>
  <si>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</si>
  <si>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</si>
  <si>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</si>
  <si>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</si>
  <si>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</si>
  <si>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</si>
  <si>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</si>
  <si>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</si>
  <si>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</si>
  <si>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</si>
  <si>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</si>
  <si>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</si>
  <si>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</si>
  <si>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</si>
  <si>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</si>
  <si>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</si>
  <si>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</si>
  <si>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</si>
  <si>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</si>
  <si>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</si>
  <si>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</si>
  <si>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</si>
  <si>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</si>
  <si>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</si>
  <si>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</si>
  <si>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</si>
  <si>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</si>
  <si>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</si>
  <si>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</si>
  <si>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</si>
  <si>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</si>
  <si>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</si>
  <si>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</si>
  <si>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</si>
  <si>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</si>
  <si>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</si>
  <si>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</si>
  <si>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</si>
  <si>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</si>
  <si>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</si>
  <si>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</si>
  <si>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</si>
  <si>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</si>
  <si>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</si>
  <si>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</si>
  <si>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</si>
  <si>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</si>
  <si>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</si>
  <si>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</si>
  <si>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</si>
  <si>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</si>
  <si>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</si>
  <si>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</si>
  <si>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</si>
  <si>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</si>
  <si>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</si>
  <si>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</si>
  <si>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</si>
  <si>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</si>
  <si>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</si>
  <si>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</si>
  <si>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</si>
  <si>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</si>
  <si>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</si>
  <si>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</si>
  <si>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</si>
  <si>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</si>
  <si>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</si>
  <si>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</si>
  <si>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</si>
  <si>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</si>
  <si>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</si>
  <si>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</si>
  <si>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</si>
  <si>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</si>
  <si>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</si>
  <si>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</si>
  <si>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</si>
  <si>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</si>
  <si>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</si>
  <si>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</si>
  <si>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</si>
  <si>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</si>
  <si>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</si>
  <si>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</si>
  <si>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</si>
  <si>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</si>
  <si>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</si>
  <si>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</si>
  <si>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</si>
  <si>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</si>
  <si>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</si>
  <si>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</si>
  <si>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</si>
  <si>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</si>
  <si>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</si>
  <si>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</si>
  <si>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</si>
  <si>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</si>
  <si>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</si>
  <si>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</si>
  <si>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</si>
  <si>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</si>
  <si>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</si>
  <si>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</si>
  <si>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</si>
  <si>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</si>
  <si>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</si>
  <si>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</si>
  <si>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</si>
  <si>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</si>
  <si>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</si>
  <si>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</si>
  <si>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</si>
  <si>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</si>
  <si>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</si>
  <si>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</si>
  <si>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</si>
  <si>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</si>
  <si>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</si>
  <si>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</si>
  <si>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</si>
  <si>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</si>
  <si>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</si>
  <si>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</si>
  <si>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</si>
  <si>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</si>
  <si>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</si>
  <si>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</si>
  <si>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</si>
  <si>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</si>
  <si>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</si>
  <si>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</si>
  <si>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</si>
  <si>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</si>
  <si>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</si>
  <si>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</si>
  <si>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</si>
  <si>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</si>
  <si>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</si>
  <si>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</si>
  <si>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</si>
  <si>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</si>
  <si>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</si>
  <si>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</si>
  <si>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</si>
  <si>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</si>
  <si>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</si>
  <si>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</si>
  <si>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</si>
  <si>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</si>
  <si>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</si>
  <si>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</si>
  <si>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</si>
  <si>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</si>
  <si>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</si>
  <si>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</si>
  <si>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</si>
  <si>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</si>
  <si>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</si>
  <si>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</si>
  <si>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</si>
  <si>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</si>
  <si>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</si>
  <si>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</si>
  <si>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</si>
  <si>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</si>
  <si>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</si>
  <si>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</si>
  <si>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</si>
  <si>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</si>
  <si>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</si>
  <si>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</si>
  <si>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</si>
  <si>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</si>
  <si>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</si>
  <si>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</si>
  <si>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</si>
  <si>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</si>
  <si>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</si>
  <si>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</si>
  <si>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</si>
  <si>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</si>
  <si>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</si>
  <si>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</si>
  <si>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</si>
  <si>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</si>
  <si>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</si>
  <si>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</si>
  <si>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</si>
  <si>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</si>
  <si>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</si>
  <si>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</si>
  <si>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</si>
  <si>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</si>
  <si>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</si>
  <si>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</si>
  <si>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</si>
  <si>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</si>
  <si>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</si>
  <si>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</si>
  <si>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</si>
  <si>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</si>
  <si>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</si>
  <si>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</si>
  <si>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</si>
  <si>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</si>
  <si>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</si>
  <si>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</si>
  <si>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</si>
  <si>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</si>
  <si>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</si>
  <si>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</si>
  <si>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</si>
  <si>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</si>
  <si>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</si>
  <si>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</si>
  <si>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</si>
  <si>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</si>
  <si>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</si>
  <si>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</si>
  <si>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</si>
  <si>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</si>
  <si>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</si>
  <si>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</si>
  <si>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</si>
  <si>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</si>
  <si>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</si>
  <si>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</si>
  <si>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</si>
  <si>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</si>
  <si>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</si>
  <si>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</si>
  <si>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</si>
  <si>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</si>
  <si>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</si>
  <si>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</si>
  <si>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</si>
  <si>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</si>
  <si>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</si>
  <si>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</si>
  <si>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</si>
  <si>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</si>
  <si>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</si>
  <si>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</si>
  <si>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</si>
  <si>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</si>
  <si>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</si>
  <si>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</si>
  <si>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</si>
  <si>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</si>
  <si>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</si>
  <si>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</si>
  <si>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</si>
  <si>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</si>
  <si>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</si>
  <si>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</si>
  <si>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</si>
  <si>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</si>
  <si>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</si>
  <si>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</si>
  <si>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</si>
  <si>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</si>
  <si>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</si>
  <si>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</si>
  <si>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</si>
  <si>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</si>
  <si>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</si>
  <si>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</si>
  <si>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</si>
  <si>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</si>
  <si>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</si>
  <si>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</si>
  <si>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</si>
  <si>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</si>
  <si>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</si>
  <si>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</si>
  <si>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</si>
  <si>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</si>
  <si>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</si>
  <si>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</si>
  <si>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</si>
  <si>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</si>
  <si>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</si>
  <si>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</si>
  <si>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</si>
  <si>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</si>
  <si>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</si>
  <si>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</si>
  <si>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</si>
  <si>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</si>
  <si>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</si>
  <si>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</si>
  <si>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</si>
  <si>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</si>
  <si>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</si>
  <si>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</si>
  <si>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</si>
  <si>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</si>
  <si>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</si>
  <si>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</si>
  <si>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</si>
  <si>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</si>
  <si>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</si>
  <si>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</si>
  <si>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</si>
  <si>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</si>
  <si>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</si>
  <si>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</si>
  <si>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</si>
  <si>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</si>
  <si>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</si>
  <si>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</si>
  <si>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</si>
  <si>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</si>
  <si>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</si>
  <si>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</si>
  <si>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</si>
  <si>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</si>
  <si>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</si>
  <si>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</si>
  <si>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</si>
  <si>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</si>
  <si>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</si>
  <si>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</si>
  <si>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</si>
  <si>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</si>
  <si>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</si>
  <si>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</si>
  <si>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</si>
  <si>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</si>
  <si>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</si>
  <si>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</si>
  <si>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</si>
  <si>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</si>
  <si>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</si>
  <si>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</si>
  <si>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</si>
  <si>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</si>
  <si>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</si>
  <si>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</si>
  <si>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</si>
  <si>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</si>
  <si>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</si>
  <si>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</si>
  <si>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</si>
  <si>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</si>
  <si>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</si>
  <si>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</si>
  <si>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</si>
  <si>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</si>
  <si>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</si>
  <si>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</si>
  <si>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</si>
  <si>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</si>
  <si>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</si>
  <si>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</si>
  <si>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</si>
  <si>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</si>
  <si>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</si>
  <si>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</si>
  <si>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</si>
  <si>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</si>
  <si>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</si>
  <si>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</si>
  <si>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</si>
  <si>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</si>
  <si>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</si>
  <si>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</si>
  <si>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</si>
  <si>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</si>
  <si>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</si>
  <si>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</si>
  <si>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</si>
  <si>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</si>
  <si>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</si>
  <si>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</si>
  <si>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</si>
  <si>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</si>
  <si>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</si>
  <si>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</si>
  <si>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</si>
  <si>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</si>
  <si>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</si>
  <si>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</si>
  <si>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</si>
  <si>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</si>
  <si>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</si>
  <si>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</si>
  <si>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</si>
  <si>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</si>
  <si>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</si>
  <si>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</si>
  <si>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</si>
  <si>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</si>
  <si>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</si>
  <si>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</si>
  <si>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</si>
  <si>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</si>
  <si>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</si>
  <si>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</si>
  <si>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</si>
  <si>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</si>
  <si>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</si>
  <si>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</si>
  <si>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</si>
  <si>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</si>
  <si>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</si>
  <si>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</si>
  <si>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</si>
  <si>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</si>
  <si>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</si>
  <si>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</si>
  <si>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</si>
  <si>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</si>
  <si>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</si>
  <si>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</si>
  <si>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</si>
  <si>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</si>
  <si>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</si>
  <si>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</si>
  <si>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</si>
  <si>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</si>
  <si>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</si>
  <si>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</si>
  <si>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</si>
  <si>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</si>
  <si>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</si>
  <si>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</si>
  <si>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</si>
  <si>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</si>
  <si>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</si>
  <si>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</si>
  <si>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</si>
  <si>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</si>
  <si>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</si>
  <si>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</si>
  <si>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</si>
  <si>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</si>
  <si>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</si>
  <si>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</si>
  <si>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</si>
  <si>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</si>
  <si>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</si>
  <si>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</si>
  <si>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</si>
  <si>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</si>
  <si>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</si>
  <si>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</si>
  <si>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</si>
  <si>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</si>
  <si>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</si>
  <si>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</si>
  <si>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</si>
  <si>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</si>
  <si>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</si>
  <si>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</si>
  <si>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</si>
  <si>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</si>
  <si>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</si>
  <si>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</si>
  <si>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</si>
  <si>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</si>
  <si>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</si>
  <si>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</si>
  <si>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</si>
  <si>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</si>
  <si>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</si>
  <si>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</si>
  <si>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</si>
  <si>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</si>
  <si>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</si>
  <si>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</si>
  <si>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</si>
  <si>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</si>
  <si>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</si>
  <si>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</si>
  <si>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</si>
  <si>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</si>
  <si>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</si>
  <si>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</si>
  <si>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</si>
  <si>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</si>
  <si>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</si>
  <si>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</si>
  <si>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</si>
  <si>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</si>
  <si>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</si>
  <si>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</si>
  <si>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</si>
  <si>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</si>
  <si>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</si>
  <si>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</si>
  <si>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</si>
  <si>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</si>
  <si>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</si>
  <si>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</si>
  <si>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</si>
  <si>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</si>
  <si>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</si>
  <si>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</si>
  <si>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</si>
  <si>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</si>
  <si>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</si>
  <si>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</si>
  <si>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</si>
  <si>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</si>
  <si>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</si>
  <si>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</si>
  <si>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</si>
  <si>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</si>
  <si>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</si>
  <si>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</si>
  <si>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</si>
  <si>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</si>
  <si>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</si>
  <si>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</si>
  <si>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</si>
  <si>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</si>
  <si>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</si>
  <si>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</si>
  <si>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</si>
  <si>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</si>
  <si>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</si>
  <si>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</si>
  <si>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</si>
  <si>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</si>
  <si>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</si>
  <si>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</si>
  <si>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</si>
  <si>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</si>
  <si>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</si>
  <si>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</si>
  <si>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</si>
  <si>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</si>
  <si>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</si>
  <si>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</si>
  <si>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</si>
  <si>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</si>
  <si>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</si>
  <si>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</si>
  <si>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</si>
  <si>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</si>
  <si>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</si>
  <si>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</si>
  <si>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</si>
  <si>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</si>
  <si>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</si>
  <si>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</si>
  <si>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</si>
  <si>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</si>
  <si>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</si>
  <si>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</si>
  <si>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</si>
  <si>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</si>
  <si>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</si>
  <si>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</si>
  <si>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</si>
  <si>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</si>
  <si>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</si>
  <si>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</si>
  <si>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</si>
  <si>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</si>
  <si>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</si>
  <si>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</si>
  <si>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</si>
  <si>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</si>
  <si>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</si>
  <si>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</si>
  <si>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</si>
  <si>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</si>
  <si>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</si>
  <si>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</si>
  <si>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</si>
  <si>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</si>
  <si>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</si>
  <si>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</si>
  <si>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</si>
  <si>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</si>
  <si>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</si>
  <si>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</si>
  <si>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</si>
  <si>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</si>
  <si>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</si>
  <si>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</si>
  <si>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</si>
  <si>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</si>
  <si>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</si>
  <si>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</si>
  <si>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</si>
  <si>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</si>
  <si>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</si>
  <si>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</si>
  <si>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</si>
  <si>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</si>
  <si>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</si>
  <si>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</si>
  <si>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</si>
  <si>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</si>
  <si>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</si>
  <si>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</si>
  <si>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</si>
  <si>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</si>
  <si>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</si>
  <si>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</si>
  <si>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</si>
  <si>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</si>
  <si>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</si>
  <si>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</si>
  <si>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</si>
  <si>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</si>
  <si>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</si>
  <si>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</si>
  <si>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</si>
  <si>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</si>
  <si>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</si>
  <si>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</si>
  <si>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</si>
  <si>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</si>
  <si>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</si>
  <si>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</si>
  <si>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</si>
  <si>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</si>
  <si>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</si>
  <si>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</si>
  <si>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</si>
  <si>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</si>
  <si>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</si>
  <si>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</si>
  <si>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</si>
  <si>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</si>
  <si>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</si>
  <si>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</si>
  <si>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</si>
  <si>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</si>
  <si>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</si>
  <si>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</si>
  <si>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</si>
  <si>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</si>
  <si>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</si>
  <si>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</si>
  <si>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</si>
  <si>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</si>
  <si>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</si>
  <si>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</si>
  <si>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</si>
  <si>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</si>
  <si>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</si>
  <si>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</si>
  <si>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</si>
  <si>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</si>
  <si>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</si>
  <si>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</si>
  <si>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</si>
  <si>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</si>
  <si>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</si>
  <si>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</si>
  <si>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</si>
  <si>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</si>
  <si>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</si>
  <si>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</si>
  <si>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</si>
  <si>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</si>
  <si>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</si>
  <si>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</si>
  <si>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</si>
  <si>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</si>
  <si>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</si>
  <si>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</si>
  <si>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</si>
  <si>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</si>
  <si>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</si>
  <si>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</si>
  <si>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</si>
  <si>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</si>
  <si>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</si>
  <si>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</si>
  <si>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</si>
  <si>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</si>
  <si>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</si>
  <si>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</si>
  <si>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</si>
  <si>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</si>
  <si>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</si>
  <si>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</si>
  <si>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</si>
  <si>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</si>
  <si>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</si>
  <si>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</si>
  <si>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</si>
  <si>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</si>
  <si>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</si>
  <si>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</si>
  <si>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</si>
  <si>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</si>
  <si>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</si>
  <si>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</si>
  <si>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</si>
  <si>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</si>
  <si>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</si>
  <si>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</si>
  <si>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</si>
  <si>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</si>
  <si>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</si>
  <si>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</si>
  <si>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</si>
  <si>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</si>
  <si>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</si>
  <si>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</si>
  <si>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</si>
  <si>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</si>
  <si>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</si>
  <si>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</si>
  <si>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</si>
  <si>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</si>
  <si>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</si>
  <si>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</si>
  <si>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</si>
  <si>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</si>
  <si>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</si>
  <si>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</si>
  <si>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</si>
  <si>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</si>
  <si>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</si>
  <si>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</si>
  <si>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</si>
  <si>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</si>
  <si>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</si>
  <si>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</si>
  <si>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</si>
  <si>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</si>
  <si>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</si>
  <si>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</si>
  <si>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</si>
  <si>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</si>
  <si>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</si>
  <si>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</si>
  <si>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</si>
  <si>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</si>
  <si>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</si>
  <si>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</si>
  <si>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</si>
  <si>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</si>
  <si>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</si>
  <si>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</si>
  <si>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</si>
  <si>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</si>
  <si>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</si>
  <si>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</si>
  <si>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</si>
  <si>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</si>
  <si>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</si>
  <si>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</si>
  <si>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</si>
  <si>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</si>
  <si>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</si>
  <si>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</si>
  <si>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</si>
  <si>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</si>
  <si>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</si>
  <si>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</si>
  <si>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</si>
  <si>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</si>
  <si>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</si>
  <si>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</si>
  <si>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</si>
  <si>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</si>
  <si>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</si>
  <si>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</si>
  <si>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</si>
  <si>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</si>
  <si>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</si>
  <si>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</si>
  <si>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</si>
  <si>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</si>
  <si>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</si>
  <si>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</si>
  <si>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</si>
  <si>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</si>
  <si>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</si>
  <si>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</si>
  <si>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</si>
  <si>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</si>
  <si>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</si>
  <si>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</si>
  <si>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</si>
  <si>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</si>
  <si>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</si>
  <si>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</si>
  <si>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</si>
  <si>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</si>
  <si>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</si>
  <si>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</si>
  <si>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</si>
  <si>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</si>
  <si>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</si>
  <si>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</si>
  <si>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</si>
  <si>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</si>
  <si>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</si>
  <si>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</si>
  <si>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</si>
  <si>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</si>
  <si>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</si>
  <si>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</si>
  <si>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</si>
  <si>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</si>
  <si>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</si>
  <si>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</si>
  <si>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</si>
  <si>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</si>
  <si>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</si>
  <si>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</si>
  <si>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</si>
  <si>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</si>
  <si>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</si>
  <si>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</si>
  <si>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</si>
  <si>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</si>
  <si>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</si>
  <si>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</si>
  <si>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</si>
  <si>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</si>
  <si>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</si>
  <si>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</si>
  <si>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</si>
  <si>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</si>
  <si>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</si>
  <si>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</si>
  <si>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</si>
  <si>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</si>
  <si>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</si>
  <si>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</si>
  <si>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</si>
  <si>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</si>
  <si>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</si>
  <si>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</si>
  <si>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</si>
  <si>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</si>
  <si>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</si>
  <si>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</si>
  <si>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</si>
  <si>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</si>
  <si>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</si>
  <si>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</si>
  <si>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</si>
  <si>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</si>
  <si>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</si>
  <si>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</si>
  <si>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</si>
  <si>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</si>
  <si>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</si>
  <si>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</si>
  <si>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</si>
  <si>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</si>
  <si>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</si>
  <si>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</si>
  <si>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</si>
  <si>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</si>
  <si>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</si>
  <si>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</si>
  <si>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</si>
  <si>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</si>
  <si>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</si>
  <si>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</si>
  <si>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</si>
  <si>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</si>
  <si>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</si>
  <si>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</si>
  <si>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</si>
  <si>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</si>
  <si>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</si>
  <si>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</si>
  <si>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</si>
  <si>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</si>
  <si>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</si>
  <si>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</si>
  <si>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</si>
  <si>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</si>
  <si>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</si>
  <si>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</si>
  <si>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</si>
  <si>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</si>
  <si>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</si>
  <si>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</si>
  <si>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</si>
  <si>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</si>
  <si>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</si>
  <si>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</si>
  <si>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</si>
  <si>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</si>
  <si>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</si>
  <si>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</si>
  <si>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</si>
  <si>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</si>
  <si>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</si>
  <si>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</si>
  <si>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</si>
  <si>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</si>
  <si>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</si>
  <si>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</si>
  <si>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</si>
  <si>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</si>
  <si>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</si>
  <si>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</si>
  <si>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</si>
  <si>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</si>
  <si>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</si>
  <si>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</si>
  <si>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</si>
  <si>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</si>
  <si>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</si>
  <si>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</si>
  <si>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</si>
  <si>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</si>
  <si>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</si>
  <si>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</si>
  <si>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</si>
  <si>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</si>
  <si>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</si>
  <si>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</si>
  <si>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</si>
  <si>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</si>
  <si>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</si>
  <si>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</si>
  <si>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</si>
  <si>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</si>
  <si>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</si>
  <si>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</si>
  <si>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</si>
  <si>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</si>
  <si>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</si>
  <si>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</si>
  <si>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</si>
  <si>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</si>
  <si>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</si>
  <si>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</si>
  <si>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</si>
  <si>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</si>
  <si>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</si>
  <si>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</si>
  <si>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</si>
  <si>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</si>
  <si>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</si>
  <si>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</si>
  <si>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</si>
  <si>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</si>
  <si>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</si>
  <si>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</si>
  <si>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</si>
  <si>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</si>
  <si>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</si>
  <si>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</si>
  <si>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</si>
  <si>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</si>
  <si>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</si>
  <si>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</si>
  <si>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</si>
  <si>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</si>
  <si>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</si>
  <si>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</si>
  <si>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</si>
  <si>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</si>
  <si>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</si>
  <si>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</si>
  <si>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</si>
  <si>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</si>
  <si>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</si>
  <si>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</si>
  <si>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</si>
  <si>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</si>
  <si>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</si>
  <si>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</si>
  <si>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</si>
  <si>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</si>
  <si>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</si>
  <si>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</si>
  <si>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</si>
  <si>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</si>
  <si>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</si>
  <si>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</si>
  <si>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</si>
  <si>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</si>
  <si>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</si>
  <si>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</si>
  <si>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</si>
  <si>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</si>
  <si>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</si>
  <si>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</si>
  <si>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</si>
  <si>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</si>
  <si>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</si>
  <si>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</si>
  <si>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</si>
  <si>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</si>
  <si>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</si>
  <si>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</si>
  <si>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</si>
  <si>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</si>
  <si>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</si>
  <si>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</si>
  <si>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</si>
  <si>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</si>
  <si>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</si>
  <si>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</si>
  <si>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</si>
  <si>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</si>
  <si>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</si>
  <si>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</si>
  <si>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</si>
  <si>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</si>
  <si>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</si>
  <si>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</si>
  <si>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</si>
  <si>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</si>
  <si>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</si>
  <si>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</si>
  <si>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</si>
  <si>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</si>
  <si>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</si>
  <si>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</si>
  <si>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</si>
  <si>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</si>
  <si>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</si>
  <si>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</si>
  <si>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</si>
  <si>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</si>
  <si>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</si>
  <si>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</si>
  <si>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</si>
  <si>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</si>
  <si>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</si>
  <si>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</si>
  <si>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</si>
  <si>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</si>
  <si>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</si>
  <si>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</si>
  <si>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</si>
  <si>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</si>
  <si>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</si>
  <si>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</si>
  <si>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</si>
  <si>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</si>
  <si>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</si>
  <si>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</si>
  <si>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</si>
  <si>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</si>
  <si>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</si>
  <si>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</si>
  <si>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</si>
  <si>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</si>
  <si>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</si>
  <si>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</si>
  <si>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</si>
  <si>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</si>
  <si>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</si>
  <si>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</si>
  <si>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</si>
  <si>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</si>
  <si>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</si>
  <si>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</si>
  <si>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</si>
  <si>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</si>
  <si>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</si>
  <si>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</si>
  <si>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</si>
  <si>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</si>
  <si>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</si>
  <si>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</si>
  <si>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</si>
  <si>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</si>
  <si>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</si>
  <si>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</si>
  <si>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</si>
  <si>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</si>
  <si>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</si>
  <si>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</si>
  <si>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</si>
  <si>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</si>
  <si>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</si>
  <si>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</si>
  <si>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</si>
  <si>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</si>
  <si>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</si>
  <si>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</si>
  <si>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</si>
  <si>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</si>
  <si>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</si>
  <si>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</si>
  <si>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</si>
  <si>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</si>
  <si>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</si>
  <si>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</si>
  <si>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</si>
  <si>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</si>
  <si>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</si>
  <si>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</si>
  <si>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</si>
  <si>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</si>
  <si>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</si>
  <si>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</si>
  <si>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</si>
  <si>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</si>
  <si>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</si>
  <si>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</si>
  <si>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</si>
  <si>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</si>
  <si>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</si>
  <si>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</si>
  <si>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</si>
  <si>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</si>
  <si>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</si>
  <si>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</si>
  <si>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</si>
  <si>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</si>
  <si>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</si>
  <si>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</si>
  <si>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</si>
  <si>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</si>
  <si>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</si>
  <si>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</si>
  <si>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</si>
  <si>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</si>
  <si>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</si>
  <si>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</si>
  <si>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</si>
  <si>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</si>
  <si>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</si>
  <si>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</si>
  <si>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</si>
  <si>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</si>
  <si>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</si>
  <si>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</si>
  <si>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</si>
  <si>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</si>
  <si>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</si>
  <si>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</si>
  <si>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</si>
  <si>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</si>
  <si>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</si>
  <si>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</si>
  <si>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</si>
  <si>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</si>
  <si>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</si>
  <si>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</si>
  <si>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</si>
  <si>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</si>
  <si>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</si>
  <si>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</si>
  <si>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</si>
  <si>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</si>
  <si>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</si>
  <si>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</si>
  <si>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</si>
  <si>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</si>
  <si>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</si>
  <si>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</si>
  <si>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</si>
  <si>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</si>
  <si>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</si>
  <si>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</si>
  <si>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</si>
  <si>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</si>
  <si>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</si>
  <si>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</si>
  <si>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</si>
  <si>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</si>
  <si>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</si>
  <si>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</si>
  <si>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</si>
  <si>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</si>
  <si>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</si>
  <si>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</si>
  <si>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</si>
  <si>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</si>
  <si>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</si>
  <si>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</si>
  <si>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</si>
  <si>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</si>
  <si>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</si>
  <si>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</si>
  <si>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</si>
  <si>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</si>
  <si>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</si>
  <si>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</si>
  <si>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</si>
  <si>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</si>
  <si>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</si>
  <si>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</si>
  <si>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</si>
  <si>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</si>
  <si>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</si>
  <si>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</si>
  <si>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</si>
  <si>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</si>
  <si>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</si>
  <si>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</si>
  <si>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</si>
  <si>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</si>
  <si>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</si>
  <si>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</si>
  <si>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</si>
  <si>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</si>
  <si>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</si>
  <si>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</si>
  <si>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</si>
  <si>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</si>
  <si>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</si>
  <si>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</si>
  <si>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</si>
  <si>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</si>
  <si>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</si>
  <si>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</si>
  <si>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</si>
  <si>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</si>
  <si>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</si>
  <si>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</si>
  <si>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</si>
  <si>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</si>
  <si>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</si>
  <si>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</si>
  <si>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</si>
  <si>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</si>
  <si>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</si>
  <si>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</si>
  <si>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</si>
  <si>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</si>
  <si>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</si>
  <si>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</si>
  <si>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</si>
  <si>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</si>
  <si>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</si>
  <si>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</si>
  <si>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</si>
  <si>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</si>
  <si>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</si>
  <si>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</si>
  <si>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</si>
  <si>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</si>
  <si>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</si>
  <si>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</si>
  <si>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</si>
  <si>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</si>
  <si>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</si>
  <si>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</si>
  <si>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</si>
  <si>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</si>
  <si>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</si>
  <si>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</si>
  <si>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</si>
  <si>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</si>
  <si>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</si>
  <si>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</si>
  <si>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</si>
  <si>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</si>
  <si>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</si>
  <si>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</si>
  <si>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</si>
  <si>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</si>
  <si>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</si>
  <si>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</si>
  <si>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</si>
  <si>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</si>
  <si>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</si>
  <si>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</si>
  <si>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</si>
  <si>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</si>
  <si>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</si>
  <si>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</si>
  <si>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</si>
  <si>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</si>
  <si>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</si>
  <si>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</si>
  <si>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</si>
  <si>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</si>
  <si>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</si>
  <si>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</si>
  <si>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</si>
  <si>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</si>
  <si>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</si>
  <si>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</si>
  <si>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</si>
  <si>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</si>
  <si>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</si>
  <si>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</si>
  <si>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</si>
  <si>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</si>
  <si>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</si>
  <si>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</si>
  <si>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</si>
  <si>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</si>
  <si>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</si>
  <si>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</si>
  <si>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</si>
  <si>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</si>
  <si>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</si>
  <si>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</si>
  <si>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</si>
  <si>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</si>
  <si>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</si>
  <si>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</si>
  <si>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</si>
  <si>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</si>
  <si>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</si>
  <si>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</si>
  <si>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</si>
  <si>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</si>
  <si>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</si>
  <si>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</si>
  <si>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</si>
  <si>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</si>
  <si>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</si>
  <si>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</si>
  <si>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</si>
  <si>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</si>
  <si>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</si>
  <si>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</si>
  <si>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</si>
  <si>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</si>
  <si>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</si>
  <si>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</si>
  <si>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</si>
  <si>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</si>
  <si>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</si>
  <si>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</si>
  <si>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</si>
  <si>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</si>
  <si>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</si>
  <si>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</si>
  <si>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</si>
  <si>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</si>
  <si>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</si>
  <si>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</si>
  <si>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</si>
  <si>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</si>
  <si>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</si>
  <si>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</si>
  <si>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</si>
  <si>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</si>
  <si>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</si>
  <si>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</si>
  <si>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</si>
  <si>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</si>
  <si>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</si>
  <si>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</si>
  <si>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</si>
  <si>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</si>
  <si>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</si>
  <si>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</si>
  <si>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</si>
  <si>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</si>
  <si>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</si>
  <si>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</si>
  <si>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</si>
  <si>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</si>
  <si>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</si>
  <si>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</si>
  <si>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</si>
  <si>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</si>
  <si>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</si>
  <si>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</si>
  <si>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</si>
  <si>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</si>
  <si>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</si>
  <si>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</si>
  <si>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</si>
  <si>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</si>
  <si>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</si>
  <si>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</si>
  <si>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</si>
  <si>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</si>
  <si>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</si>
  <si>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</si>
  <si>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</si>
  <si>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</si>
  <si>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</si>
  <si>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</si>
  <si>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</si>
  <si>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</si>
  <si>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</si>
  <si>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</si>
  <si>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</si>
  <si>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</si>
  <si>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</si>
  <si>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</si>
  <si>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</si>
  <si>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</si>
  <si>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</si>
  <si>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</si>
  <si>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</si>
  <si>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</si>
  <si>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</si>
  <si>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</si>
  <si>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</si>
  <si>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</si>
  <si>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</si>
  <si>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</si>
  <si>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</si>
  <si>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</si>
  <si>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</si>
  <si>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</si>
  <si>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</si>
  <si>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</si>
  <si>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</si>
  <si>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</si>
  <si>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</si>
  <si>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</si>
  <si>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</si>
  <si>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</si>
  <si>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</si>
  <si>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</si>
  <si>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</si>
  <si>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</si>
  <si>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</si>
  <si>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</si>
  <si>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</si>
  <si>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</si>
  <si>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</si>
  <si>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</si>
  <si>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</si>
  <si>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</si>
  <si>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</si>
  <si>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</si>
  <si>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</si>
  <si>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</si>
  <si>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</si>
  <si>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</si>
  <si>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</si>
  <si>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</si>
  <si>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</si>
  <si>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</si>
  <si>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</si>
  <si>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</si>
  <si>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</si>
  <si>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</si>
  <si>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</si>
  <si>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</si>
  <si>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</si>
  <si>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</si>
  <si>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</si>
  <si>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</si>
  <si>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</si>
  <si>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</si>
  <si>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</si>
  <si>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</si>
  <si>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</si>
  <si>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</si>
  <si>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</si>
  <si>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</si>
  <si>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</si>
  <si>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</si>
  <si>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</si>
  <si>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</si>
  <si>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</si>
  <si>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</si>
  <si>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</si>
  <si>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</si>
  <si>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</si>
  <si>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</si>
  <si>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</si>
  <si>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</si>
  <si>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</si>
  <si>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</si>
  <si>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</si>
  <si>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</si>
  <si>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</si>
  <si>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</si>
  <si>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</si>
  <si>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</si>
  <si>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</si>
  <si>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</si>
  <si>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</si>
  <si>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</si>
  <si>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</si>
  <si>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</si>
  <si>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</si>
  <si>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</si>
  <si>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</si>
  <si>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</si>
  <si>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</si>
  <si>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</si>
  <si>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</si>
  <si>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</si>
  <si>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</si>
  <si>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</si>
  <si>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</si>
  <si>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</si>
  <si>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</si>
  <si>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</si>
  <si>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</si>
  <si>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</si>
  <si>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</si>
  <si>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</si>
  <si>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</si>
  <si>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</si>
  <si>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</si>
  <si>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</si>
  <si>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</si>
  <si>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</si>
  <si>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</si>
  <si>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</si>
  <si>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</si>
  <si>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</si>
  <si>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</si>
  <si>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</si>
  <si>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</si>
  <si>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</si>
  <si>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</si>
  <si>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</si>
  <si>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</si>
  <si>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</si>
  <si>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</si>
  <si>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</si>
  <si>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</si>
  <si>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</si>
  <si>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</si>
  <si>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</si>
  <si>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</si>
  <si>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</si>
  <si>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</si>
  <si>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</si>
  <si>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</si>
  <si>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</si>
  <si>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</si>
  <si>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</si>
  <si>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</si>
  <si>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</si>
  <si>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</si>
  <si>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</si>
  <si>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</si>
  <si>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</si>
  <si>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</si>
  <si>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</si>
  <si>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</si>
  <si>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</si>
  <si>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</si>
  <si>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</si>
  <si>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</si>
  <si>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</si>
  <si>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</si>
  <si>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</si>
  <si>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</si>
  <si>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</si>
  <si>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</si>
  <si>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</si>
  <si>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</si>
  <si>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</si>
  <si>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</si>
  <si>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</si>
  <si>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</si>
  <si>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</si>
  <si>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</si>
  <si>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</si>
  <si>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</si>
  <si>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</si>
  <si>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</si>
  <si>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</si>
  <si>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</si>
  <si>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</si>
  <si>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</si>
  <si>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</si>
  <si>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</si>
  <si>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</si>
  <si>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</si>
  <si>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</si>
  <si>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</si>
  <si>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</si>
  <si>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</si>
  <si>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</si>
  <si>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</si>
  <si>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</si>
  <si>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</si>
  <si>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</si>
  <si>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</si>
  <si>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</si>
  <si>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</si>
  <si>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</si>
  <si>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</si>
  <si>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</si>
  <si>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</si>
  <si>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</si>
  <si>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</si>
  <si>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</si>
  <si>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</si>
  <si>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</si>
  <si>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</si>
  <si>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</si>
  <si>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</si>
  <si>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</si>
  <si>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</si>
  <si>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</si>
  <si>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</si>
  <si>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</si>
  <si>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</si>
  <si>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</si>
  <si>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</si>
  <si>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</si>
  <si>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</si>
  <si>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</si>
  <si>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</si>
  <si>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</si>
  <si>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</si>
  <si>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</si>
  <si>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</si>
  <si>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</si>
  <si>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</si>
  <si>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</si>
  <si>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</si>
  <si>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</si>
  <si>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</si>
  <si>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</si>
  <si>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</si>
  <si>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</si>
  <si>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</si>
  <si>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</si>
  <si>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</si>
  <si>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</si>
  <si>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</si>
  <si>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</si>
  <si>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</si>
  <si>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</si>
  <si>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</si>
  <si>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</si>
  <si>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</si>
  <si>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</si>
  <si>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</si>
  <si>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</si>
  <si>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</si>
  <si>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</si>
  <si>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</si>
  <si>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</si>
  <si>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</si>
  <si>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</si>
  <si>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</si>
  <si>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</si>
  <si>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</si>
  <si>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</si>
  <si>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</si>
  <si>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</si>
  <si>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</si>
  <si>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</si>
  <si>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</si>
  <si>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</si>
  <si>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</si>
  <si>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</si>
  <si>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</si>
  <si>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</si>
  <si>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</si>
  <si>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</si>
  <si>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</si>
  <si>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</si>
  <si>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</si>
  <si>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</si>
  <si>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</si>
  <si>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</si>
  <si>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</si>
  <si>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</si>
  <si>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</si>
  <si>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</si>
  <si>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</si>
  <si>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</si>
  <si>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</si>
  <si>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</si>
  <si>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</si>
  <si>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</si>
  <si>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</si>
  <si>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</si>
  <si>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</si>
  <si>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</si>
  <si>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</si>
  <si>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</si>
  <si>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</si>
  <si>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</si>
  <si>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</si>
  <si>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</si>
  <si>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</si>
  <si>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</si>
  <si>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</si>
  <si>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</si>
  <si>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</si>
  <si>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</si>
  <si>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</si>
  <si>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</si>
  <si>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</si>
  <si>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</si>
  <si>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</si>
  <si>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</si>
  <si>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</si>
  <si>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</si>
  <si>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</si>
  <si>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</si>
  <si>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</si>
  <si>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</si>
  <si>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</si>
  <si>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</si>
  <si>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</si>
  <si>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</si>
  <si>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</si>
  <si>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</si>
  <si>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</si>
  <si>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</si>
  <si>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</si>
  <si>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</si>
  <si>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</si>
  <si>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</si>
  <si>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</si>
  <si>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</si>
  <si>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</si>
  <si>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</si>
  <si>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</si>
  <si>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</si>
  <si>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</si>
  <si>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</si>
  <si>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</si>
  <si>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</si>
  <si>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</si>
  <si>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</si>
  <si>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</si>
  <si>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</si>
  <si>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</si>
  <si>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</si>
  <si>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</si>
  <si>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</si>
  <si>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</si>
  <si>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</si>
  <si>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</si>
  <si>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</si>
  <si>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</si>
  <si>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</si>
  <si>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</si>
  <si>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</si>
  <si>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</si>
  <si>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</si>
  <si>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</si>
  <si>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</si>
  <si>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</si>
  <si>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</si>
  <si>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</si>
  <si>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</si>
  <si>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</si>
  <si>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</si>
  <si>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</si>
  <si>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</si>
  <si>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</si>
  <si>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</si>
  <si>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</si>
  <si>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</si>
  <si>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</si>
  <si>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</si>
  <si>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</si>
  <si>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</si>
  <si>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</si>
  <si>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</si>
  <si>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</si>
  <si>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</si>
  <si>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</si>
  <si>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</si>
  <si>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</si>
  <si>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</si>
  <si>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</si>
  <si>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</si>
  <si>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</si>
  <si>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</si>
  <si>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</si>
  <si>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</si>
  <si>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</si>
  <si>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</si>
  <si>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</si>
  <si>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</si>
  <si>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</si>
  <si>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</si>
  <si>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</si>
  <si>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</si>
  <si>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</si>
  <si>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</si>
  <si>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</si>
  <si>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</si>
  <si>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</si>
  <si>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</si>
  <si>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</si>
  <si>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</si>
  <si>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</si>
  <si>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</si>
  <si>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</si>
  <si>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</si>
  <si>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</si>
  <si>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</si>
  <si>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</si>
  <si>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</si>
  <si>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</si>
  <si>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</si>
  <si>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</si>
  <si>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</si>
  <si>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</si>
  <si>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</si>
  <si>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</si>
  <si>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</si>
  <si>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</si>
  <si>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</si>
  <si>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</si>
  <si>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</si>
  <si>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</si>
  <si>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</si>
  <si>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</si>
  <si>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</si>
  <si>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</si>
  <si>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</si>
  <si>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</si>
  <si>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</si>
  <si>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</si>
  <si>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</si>
  <si>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</si>
  <si>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</si>
  <si>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</si>
  <si>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</si>
  <si>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</si>
  <si>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</si>
  <si>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</si>
  <si>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</si>
  <si>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</si>
  <si>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</si>
  <si>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</si>
  <si>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</si>
  <si>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</si>
  <si>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</si>
  <si>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</si>
  <si>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</si>
  <si>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</si>
  <si>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</si>
  <si>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</si>
  <si>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</si>
  <si>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</si>
  <si>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</si>
  <si>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</si>
  <si>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</si>
  <si>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</si>
  <si>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</si>
  <si>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</si>
  <si>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</si>
  <si>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</si>
  <si>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</si>
  <si>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</si>
  <si>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</si>
  <si>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</si>
  <si>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</si>
  <si>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</si>
  <si>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</si>
  <si>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</si>
  <si>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</si>
  <si>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</si>
  <si>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</si>
  <si>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</si>
  <si>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</si>
  <si>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</si>
  <si>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</si>
  <si>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</si>
  <si>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</si>
  <si>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</si>
  <si>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</si>
  <si>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</si>
  <si>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</si>
  <si>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</si>
  <si>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</si>
  <si>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</si>
  <si>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</si>
  <si>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</si>
  <si>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</si>
  <si>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</si>
  <si>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</si>
  <si>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</si>
  <si>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</si>
  <si>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</si>
  <si>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</si>
  <si>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</si>
  <si>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</si>
  <si>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</si>
  <si>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</si>
  <si>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</si>
  <si>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</si>
  <si>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</si>
  <si>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</si>
  <si>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</si>
  <si>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</si>
  <si>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</si>
  <si>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</si>
  <si>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</si>
  <si>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</si>
  <si>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</si>
  <si>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</si>
  <si>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</si>
  <si>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</si>
  <si>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</si>
  <si>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</si>
  <si>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</si>
  <si>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</si>
  <si>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</si>
  <si>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</si>
  <si>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</si>
  <si>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</si>
  <si>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</si>
  <si>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</si>
  <si>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</si>
  <si>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</si>
  <si>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</si>
  <si>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</si>
  <si>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</si>
  <si>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</si>
  <si>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</si>
  <si>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</si>
  <si>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</si>
  <si>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</si>
  <si>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</si>
  <si>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</si>
  <si>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</si>
  <si>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</si>
  <si>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</si>
  <si>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</si>
  <si>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</si>
  <si>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</si>
  <si>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</si>
  <si>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</si>
  <si>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</si>
  <si>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</si>
  <si>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</si>
  <si>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</si>
  <si>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</si>
  <si>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</si>
  <si>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</si>
  <si>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</si>
  <si>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</si>
  <si>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</si>
  <si>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</si>
  <si>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</si>
  <si>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</si>
  <si>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</si>
  <si>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</si>
  <si>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</si>
  <si>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</si>
  <si>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</si>
  <si>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</si>
  <si>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</si>
  <si>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</si>
  <si>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</si>
  <si>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</si>
  <si>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</si>
  <si>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</si>
  <si>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</si>
  <si>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</si>
  <si>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</si>
  <si>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</si>
  <si>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</si>
  <si>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</si>
  <si>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</si>
  <si>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</si>
  <si>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</si>
  <si>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</si>
  <si>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</si>
  <si>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</si>
  <si>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</si>
  <si>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</si>
  <si>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</si>
  <si>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</si>
  <si>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</si>
  <si>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</si>
  <si>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</si>
  <si>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</si>
  <si>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</si>
  <si>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</si>
  <si>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</si>
  <si>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</si>
  <si>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</si>
  <si>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</si>
  <si>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</si>
  <si>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</si>
  <si>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</si>
  <si>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</si>
  <si>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</si>
  <si>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</si>
  <si>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</si>
  <si>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</si>
  <si>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</si>
  <si>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</si>
  <si>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</si>
  <si>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</si>
  <si>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</si>
  <si>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</si>
  <si>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</si>
  <si>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</si>
  <si>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</si>
  <si>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</si>
  <si>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</si>
  <si>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</si>
  <si>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</si>
  <si>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</si>
  <si>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</si>
  <si>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</si>
  <si>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</si>
  <si>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</si>
  <si>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</si>
  <si>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</si>
  <si>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</si>
  <si>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</si>
  <si>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</si>
  <si>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</si>
  <si>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</si>
  <si>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</si>
  <si>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</si>
  <si>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</si>
  <si>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</si>
  <si>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</si>
  <si>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</si>
  <si>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</si>
  <si>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</si>
  <si>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</si>
  <si>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</si>
  <si>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</si>
  <si>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</si>
  <si>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</si>
  <si>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</si>
  <si>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</si>
  <si>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</si>
  <si>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</si>
  <si>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</si>
  <si>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</si>
  <si>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</si>
  <si>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</si>
  <si>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</si>
  <si>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</si>
  <si>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</si>
  <si>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</si>
  <si>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</si>
  <si>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</si>
  <si>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</si>
  <si>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</si>
  <si>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</si>
  <si>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</si>
  <si>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</si>
  <si>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</si>
  <si>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</si>
  <si>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</si>
  <si>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</si>
  <si>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</si>
  <si>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</si>
  <si>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</si>
  <si>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</si>
  <si>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</si>
  <si>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</si>
  <si>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</si>
  <si>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</si>
  <si>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</si>
  <si>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</si>
  <si>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</si>
  <si>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</si>
  <si>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</si>
  <si>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</si>
  <si>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</si>
  <si>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</si>
  <si>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</si>
  <si>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</si>
  <si>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</si>
  <si>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</si>
  <si>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</si>
  <si>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</si>
  <si>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</si>
  <si>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</si>
  <si>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</si>
  <si>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</si>
  <si>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</si>
  <si>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</si>
  <si>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</si>
  <si>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</si>
  <si>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</si>
  <si>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</si>
  <si>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</si>
  <si>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</si>
  <si>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</si>
  <si>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</si>
  <si>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</si>
  <si>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</si>
  <si>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</si>
  <si>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</si>
  <si>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</si>
  <si>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</si>
  <si>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</si>
  <si>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</si>
  <si>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</si>
  <si>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</si>
  <si>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</si>
  <si>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</si>
  <si>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</si>
  <si>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</si>
  <si>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</si>
  <si>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</si>
  <si>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</si>
  <si>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</si>
  <si>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</si>
  <si>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</si>
  <si>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</si>
  <si>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</si>
  <si>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</si>
  <si>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</si>
  <si>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</si>
  <si>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</si>
  <si>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</si>
  <si>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</si>
  <si>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</si>
  <si>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</si>
  <si>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</si>
  <si>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</si>
  <si>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</si>
  <si>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</si>
  <si>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</si>
  <si>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</si>
  <si>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</si>
  <si>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</si>
  <si>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</si>
  <si>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</si>
  <si>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</si>
  <si>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</si>
  <si>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</si>
  <si>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</si>
  <si>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</si>
  <si>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</si>
  <si>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</si>
  <si>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</si>
  <si>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</si>
  <si>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</si>
  <si>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</si>
  <si>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</si>
  <si>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</si>
  <si>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</si>
  <si>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</si>
  <si>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</si>
  <si>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</si>
  <si>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</si>
  <si>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</si>
  <si>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</si>
  <si>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</si>
  <si>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</si>
  <si>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</si>
  <si>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</si>
  <si>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</si>
  <si>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</si>
  <si>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</si>
  <si>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</si>
  <si>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</si>
  <si>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</si>
  <si>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</si>
  <si>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</si>
  <si>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</si>
  <si>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</si>
  <si>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</si>
  <si>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</si>
  <si>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</si>
  <si>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</si>
  <si>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</si>
  <si>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</si>
  <si>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</si>
  <si>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</si>
  <si>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</si>
  <si>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</si>
  <si>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</si>
  <si>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</si>
  <si>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</si>
  <si>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</si>
  <si>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</si>
  <si>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</si>
  <si>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</si>
  <si>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</si>
  <si>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</si>
  <si>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</si>
  <si>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</si>
  <si>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</si>
  <si>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</si>
  <si>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</si>
  <si>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</si>
  <si>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</si>
  <si>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</si>
  <si>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</si>
  <si>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</si>
  <si>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</si>
  <si>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</si>
  <si>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</si>
  <si>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</si>
  <si>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</si>
  <si>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</si>
  <si>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</si>
  <si>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</si>
  <si>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</si>
  <si>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</si>
  <si>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</si>
  <si>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</si>
  <si>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</si>
  <si>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</si>
  <si>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</si>
  <si>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</si>
  <si>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</si>
  <si>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</si>
  <si>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</si>
  <si>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</si>
  <si>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</si>
  <si>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</si>
  <si>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</si>
  <si>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</si>
  <si>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</si>
  <si>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</si>
  <si>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</si>
  <si>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</si>
  <si>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</si>
  <si>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</si>
  <si>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</si>
  <si>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</si>
  <si>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</si>
  <si>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</si>
  <si>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</si>
  <si>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</si>
  <si>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</si>
  <si>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</si>
  <si>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</si>
  <si>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</si>
  <si>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</si>
  <si>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</si>
  <si>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</si>
  <si>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</si>
  <si>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</si>
  <si>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</si>
  <si>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</si>
  <si>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</si>
  <si>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</si>
  <si>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</si>
  <si>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</si>
  <si>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</si>
  <si>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</si>
  <si>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</si>
  <si>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</si>
  <si>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</si>
  <si>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</si>
  <si>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</si>
  <si>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</si>
  <si>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</si>
  <si>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</si>
  <si>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</si>
  <si>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</si>
  <si>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</si>
  <si>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</si>
  <si>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</si>
  <si>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</si>
  <si>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</si>
  <si>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</si>
  <si>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</si>
  <si>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</si>
  <si>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</si>
  <si>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</si>
  <si>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</si>
  <si>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</si>
  <si>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</si>
  <si>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</si>
  <si>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</si>
  <si>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</si>
  <si>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</si>
  <si>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</si>
  <si>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</si>
  <si>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</si>
  <si>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</si>
  <si>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</si>
  <si>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</si>
  <si>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</si>
  <si>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</si>
  <si>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</si>
  <si>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</si>
  <si>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</si>
  <si>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</si>
  <si>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</si>
  <si>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</si>
  <si>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</si>
  <si>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</si>
  <si>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</si>
  <si>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</si>
  <si>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</si>
  <si>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</si>
  <si>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</si>
  <si>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</si>
  <si>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</si>
  <si>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</si>
  <si>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</si>
  <si>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</si>
  <si>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</si>
  <si>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</si>
  <si>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</si>
  <si>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</si>
  <si>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</si>
  <si>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</si>
  <si>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</si>
  <si>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</si>
  <si>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</si>
  <si>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</si>
  <si>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</si>
  <si>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</si>
  <si>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</si>
  <si>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</si>
  <si>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</si>
  <si>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</si>
  <si>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</si>
  <si>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</si>
  <si>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</si>
  <si>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</si>
  <si>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</si>
  <si>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</si>
  <si>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</si>
  <si>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</si>
  <si>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</si>
  <si>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</si>
  <si>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</si>
  <si>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</si>
  <si>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</si>
  <si>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</si>
  <si>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</si>
  <si>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</si>
  <si>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</si>
  <si>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</si>
  <si>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</si>
  <si>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</si>
  <si>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</si>
  <si>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</si>
  <si>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</si>
  <si>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</si>
  <si>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</si>
  <si>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</si>
  <si>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</si>
  <si>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</si>
  <si>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</si>
  <si>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</si>
  <si>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</si>
  <si>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</si>
  <si>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</si>
  <si>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</si>
  <si>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</si>
  <si>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</si>
  <si>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</si>
  <si>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</si>
  <si>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</si>
  <si>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</si>
  <si>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</si>
  <si>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</si>
  <si>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</si>
  <si>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</si>
  <si>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</si>
  <si>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</si>
  <si>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</si>
  <si>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</si>
  <si>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</si>
  <si>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</si>
  <si>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</si>
  <si>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</si>
  <si>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</si>
  <si>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</si>
  <si>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</si>
  <si>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</si>
  <si>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</si>
  <si>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</si>
  <si>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</si>
  <si>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</si>
  <si>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</si>
  <si>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</si>
  <si>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</si>
  <si>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</si>
  <si>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</si>
  <si>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</si>
  <si>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</si>
  <si>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</si>
  <si>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</si>
  <si>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</si>
  <si>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</si>
  <si>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</si>
  <si>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</si>
  <si>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</si>
  <si>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</si>
  <si>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</si>
  <si>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</si>
  <si>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</si>
  <si>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</si>
  <si>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</si>
  <si>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</si>
  <si>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</si>
  <si>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</si>
  <si>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</si>
  <si>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</si>
  <si>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</si>
  <si>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</si>
  <si>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</si>
  <si>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</si>
  <si>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</si>
  <si>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</si>
  <si>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</si>
  <si>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</si>
  <si>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</si>
  <si>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</si>
  <si>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</si>
  <si>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</si>
  <si>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</si>
  <si>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</si>
  <si>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</si>
  <si>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</si>
  <si>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</si>
  <si>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</si>
  <si>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</si>
  <si>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</si>
  <si>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</si>
  <si>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</si>
  <si>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</si>
  <si>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</si>
  <si>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</si>
  <si>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</si>
  <si>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</si>
  <si>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</si>
  <si>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</si>
  <si>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</si>
  <si>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</si>
  <si>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</si>
  <si>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</si>
  <si>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</si>
  <si>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</si>
  <si>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</si>
  <si>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</si>
  <si>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</si>
  <si>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</si>
  <si>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</si>
  <si>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</si>
  <si>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</si>
  <si>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</si>
  <si>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</si>
  <si>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</si>
  <si>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</si>
  <si>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</si>
  <si>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</si>
  <si>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</si>
  <si>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</si>
  <si>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</si>
  <si>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</si>
  <si>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</si>
  <si>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</si>
  <si>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</si>
  <si>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</si>
  <si>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</si>
  <si>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</si>
  <si>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</si>
  <si>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</si>
  <si>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</si>
  <si>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</si>
  <si>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</si>
  <si>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</si>
  <si>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</si>
  <si>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</si>
  <si>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</si>
  <si>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</si>
  <si>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</si>
  <si>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</si>
  <si>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</si>
  <si>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</si>
  <si>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</si>
  <si>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</si>
  <si>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</si>
  <si>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</si>
  <si>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</si>
  <si>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</si>
  <si>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</si>
  <si>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</si>
  <si>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</si>
  <si>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</si>
  <si>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</si>
  <si>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</si>
  <si>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</si>
  <si>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</si>
  <si>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</si>
  <si>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</si>
  <si>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</si>
  <si>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</si>
  <si>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</si>
  <si>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</si>
  <si>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</si>
  <si>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</si>
  <si>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</si>
  <si>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</si>
  <si>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</si>
  <si>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</si>
  <si>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</si>
  <si>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</si>
  <si>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</si>
  <si>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</si>
  <si>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</si>
  <si>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</si>
  <si>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</si>
  <si>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</si>
  <si>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</si>
  <si>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</si>
  <si>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</si>
  <si>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</si>
  <si>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</si>
  <si>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</si>
  <si>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</si>
  <si>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</si>
  <si>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</si>
  <si>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</si>
  <si>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</si>
  <si>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</si>
  <si>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</si>
  <si>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</si>
  <si>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</si>
  <si>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</si>
  <si>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</si>
  <si>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</si>
  <si>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</si>
  <si>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</si>
  <si>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</si>
  <si>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</si>
  <si>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</si>
  <si>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</si>
  <si>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</si>
  <si>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</si>
  <si>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</si>
  <si>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</si>
  <si>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</si>
  <si>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</si>
  <si>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</si>
  <si>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</si>
  <si>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</si>
  <si>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</si>
  <si>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</si>
  <si>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</si>
  <si>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</si>
  <si>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</si>
  <si>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</si>
  <si>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</si>
  <si>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</si>
  <si>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</si>
  <si>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</si>
  <si>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</si>
  <si>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</si>
  <si>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</si>
  <si>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</si>
  <si>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</si>
  <si>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</si>
  <si>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</si>
  <si>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</si>
  <si>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</si>
  <si>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</si>
  <si>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</si>
  <si>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</si>
  <si>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</si>
  <si>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</si>
  <si>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</si>
  <si>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</si>
  <si>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</si>
  <si>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</si>
  <si>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</si>
  <si>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</si>
  <si>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</si>
  <si>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</si>
  <si>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</si>
  <si>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</si>
  <si>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</si>
  <si>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</si>
  <si>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</si>
  <si>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</si>
  <si>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</si>
  <si>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</si>
  <si>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</si>
  <si>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</si>
  <si>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</si>
  <si>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</si>
  <si>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</si>
  <si>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</si>
  <si>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</si>
  <si>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</si>
  <si>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</si>
  <si>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</si>
  <si>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</si>
  <si>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</si>
  <si>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</si>
  <si>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</si>
  <si>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</si>
  <si>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</si>
  <si>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</si>
  <si>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</si>
  <si>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</si>
  <si>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</si>
  <si>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</si>
  <si>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</si>
  <si>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</si>
  <si>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</si>
  <si>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</si>
  <si>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</si>
  <si>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</si>
  <si>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</si>
  <si>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</si>
  <si>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</si>
  <si>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</si>
  <si>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</si>
  <si>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</si>
  <si>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</si>
  <si>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</si>
  <si>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</si>
  <si>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</si>
  <si>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</si>
  <si>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</si>
  <si>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</si>
  <si>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</si>
  <si>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</si>
  <si>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</si>
  <si>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</si>
  <si>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</si>
  <si>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</si>
  <si>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</si>
  <si>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</si>
  <si>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</si>
  <si>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</si>
  <si>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</si>
  <si>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</si>
  <si>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</si>
  <si>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</si>
  <si>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</si>
  <si>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</si>
  <si>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</si>
  <si>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</si>
  <si>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</si>
  <si>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</si>
  <si>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</si>
  <si>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</si>
  <si>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</si>
  <si>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</si>
  <si>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</si>
  <si>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</si>
  <si>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</si>
  <si>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</si>
  <si>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</si>
  <si>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</si>
  <si>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</si>
  <si>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</si>
  <si>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</si>
  <si>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</si>
  <si>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</si>
  <si>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</si>
  <si>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</si>
  <si>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</si>
  <si>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</si>
  <si>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</si>
  <si>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</si>
  <si>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</si>
  <si>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</si>
  <si>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</si>
  <si>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</si>
  <si>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</si>
  <si>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</si>
  <si>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</si>
  <si>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</si>
  <si>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</si>
  <si>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</si>
  <si>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</si>
  <si>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</si>
  <si>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</si>
  <si>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</si>
  <si>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</si>
  <si>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</si>
  <si>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</si>
  <si>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</si>
  <si>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</si>
  <si>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</si>
  <si>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</si>
  <si>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</si>
  <si>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</si>
  <si>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</si>
  <si>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</si>
  <si>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</si>
  <si>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</si>
  <si>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</si>
  <si>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</si>
  <si>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</si>
  <si>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</si>
  <si>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</si>
  <si>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</si>
  <si>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</si>
  <si>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</si>
  <si>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</si>
  <si>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</si>
  <si>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</si>
  <si>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</si>
  <si>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</si>
  <si>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</si>
  <si>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</si>
  <si>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</si>
  <si>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</si>
  <si>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</si>
  <si>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</si>
  <si>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</si>
  <si>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</si>
  <si>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</si>
  <si>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</si>
  <si>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</si>
  <si>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</si>
  <si>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</si>
  <si>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</si>
  <si>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</si>
  <si>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</si>
  <si>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</si>
  <si>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</si>
  <si>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</si>
  <si>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</si>
  <si>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</si>
  <si>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</si>
  <si>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</si>
  <si>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</si>
  <si>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</si>
  <si>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</si>
  <si>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</si>
  <si>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</si>
  <si>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</si>
  <si>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</si>
  <si>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</si>
  <si>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</si>
  <si>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</si>
  <si>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</si>
  <si>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</si>
  <si>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</si>
  <si>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</si>
  <si>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</si>
  <si>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</si>
  <si>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</si>
  <si>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</si>
  <si>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</si>
  <si>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</si>
  <si>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</si>
  <si>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</si>
  <si>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</si>
  <si>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</si>
  <si>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</si>
  <si>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</si>
  <si>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</si>
  <si>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</si>
  <si>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</si>
  <si>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</si>
  <si>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</si>
  <si>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</si>
  <si>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</si>
  <si>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</si>
  <si>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</si>
  <si>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</si>
  <si>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</si>
  <si>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</si>
  <si>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</si>
  <si>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</si>
  <si>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</si>
  <si>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</si>
  <si>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</si>
  <si>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</si>
  <si>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</si>
  <si>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</si>
  <si>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</si>
  <si>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</si>
  <si>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</si>
  <si>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</si>
  <si>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</si>
  <si>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</si>
  <si>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</si>
  <si>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</si>
  <si>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</si>
  <si>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</si>
  <si>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</si>
  <si>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</si>
  <si>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</si>
  <si>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</si>
  <si>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</si>
  <si>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</si>
  <si>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</si>
  <si>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</si>
  <si>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</si>
  <si>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</si>
  <si>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</si>
  <si>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</si>
  <si>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</si>
  <si>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</si>
  <si>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</si>
  <si>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</si>
  <si>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</si>
  <si>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</si>
  <si>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</si>
  <si>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</si>
  <si>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</si>
  <si>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</si>
  <si>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</si>
  <si>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</si>
  <si>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</si>
  <si>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</si>
  <si>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</si>
  <si>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</si>
  <si>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</si>
  <si>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</si>
  <si>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</si>
  <si>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</si>
  <si>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</si>
  <si>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</si>
  <si>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</si>
  <si>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</si>
  <si>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</si>
  <si>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</si>
  <si>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</si>
  <si>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</si>
  <si>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</si>
  <si>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</si>
  <si>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</si>
  <si>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</si>
  <si>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</si>
  <si>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</si>
  <si>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</si>
  <si>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</si>
  <si>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</si>
  <si>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</si>
  <si>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</si>
  <si>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</si>
  <si>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</si>
  <si>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</si>
  <si>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</si>
  <si>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</si>
  <si>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</si>
  <si>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</si>
  <si>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</si>
  <si>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</si>
  <si>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</si>
  <si>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</si>
  <si>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</si>
  <si>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</si>
  <si>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</si>
  <si>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</si>
  <si>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</si>
  <si>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</si>
  <si>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</si>
  <si>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</si>
  <si>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</si>
  <si>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</si>
  <si>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</si>
  <si>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</si>
  <si>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</si>
  <si>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</si>
  <si>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</si>
  <si>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</si>
  <si>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</si>
  <si>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</si>
  <si>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</si>
  <si>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</si>
  <si>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</si>
  <si>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</si>
  <si>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</si>
  <si>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</si>
  <si>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</si>
  <si>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</si>
  <si>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</si>
  <si>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</si>
  <si>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</si>
  <si>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</si>
  <si>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</si>
  <si>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</si>
  <si>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</si>
  <si>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</si>
  <si>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</si>
  <si>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</si>
  <si>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</si>
  <si>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</si>
  <si>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</si>
  <si>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</si>
  <si>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</si>
  <si>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</si>
  <si>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</si>
  <si>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</si>
  <si>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</si>
  <si>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</si>
  <si>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</si>
  <si>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</si>
  <si>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</si>
  <si>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</si>
  <si>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</si>
  <si>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</si>
  <si>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</si>
  <si>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</si>
  <si>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</si>
  <si>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</si>
  <si>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</si>
  <si>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</si>
  <si>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</si>
  <si>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</si>
  <si>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</si>
  <si>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</si>
  <si>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</si>
  <si>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</si>
  <si>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</si>
  <si>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</si>
  <si>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</si>
  <si>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</si>
  <si>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</si>
  <si>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</si>
  <si>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</si>
  <si>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</si>
  <si>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</si>
  <si>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</si>
  <si>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</si>
  <si>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</si>
  <si>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</si>
  <si>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</si>
  <si>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</si>
  <si>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</si>
  <si>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</si>
  <si>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</si>
  <si>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</si>
  <si>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</si>
  <si>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</si>
  <si>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</si>
  <si>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</si>
  <si>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</si>
  <si>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</si>
  <si>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</si>
  <si>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</si>
  <si>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</si>
  <si>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</si>
  <si>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</si>
  <si>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</si>
  <si>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</si>
  <si>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</si>
  <si>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</si>
  <si>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</si>
  <si>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</si>
  <si>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</si>
  <si>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</si>
  <si>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</si>
  <si>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</si>
  <si>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</si>
  <si>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</si>
  <si>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</si>
  <si>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</si>
  <si>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</si>
  <si>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</si>
  <si>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</si>
  <si>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</si>
  <si>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</si>
  <si>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</si>
  <si>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</si>
  <si>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</si>
  <si>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</si>
  <si>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</si>
  <si>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</si>
  <si>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</si>
  <si>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</si>
  <si>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</si>
  <si>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</si>
  <si>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</si>
  <si>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</si>
  <si>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</si>
  <si>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</si>
  <si>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</si>
  <si>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</si>
  <si>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</si>
  <si>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</si>
  <si>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</si>
  <si>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</si>
  <si>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</si>
  <si>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</si>
  <si>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</si>
  <si>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</si>
  <si>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</si>
  <si>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</si>
  <si>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</si>
  <si>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</si>
  <si>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</si>
  <si>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</si>
  <si>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</si>
  <si>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</si>
  <si>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</si>
  <si>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</si>
  <si>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</si>
  <si>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</si>
  <si>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</si>
  <si>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</si>
  <si>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</si>
  <si>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</si>
  <si>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</si>
  <si>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</si>
  <si>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</si>
  <si>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</si>
  <si>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</si>
  <si>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</si>
  <si>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</si>
  <si>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</si>
  <si>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</si>
  <si>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</si>
  <si>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</si>
  <si>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</si>
  <si>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</si>
  <si>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</si>
  <si>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</si>
  <si>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</si>
  <si>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</si>
  <si>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</si>
  <si>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</si>
  <si>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</si>
  <si>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</si>
  <si>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</si>
  <si>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</si>
  <si>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</si>
  <si>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</si>
  <si>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</si>
  <si>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</si>
  <si>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</si>
  <si>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</si>
  <si>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</si>
  <si>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</si>
  <si>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</si>
  <si>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</si>
  <si>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</si>
  <si>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</si>
  <si>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</si>
  <si>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</si>
  <si>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</si>
  <si>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</si>
  <si>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</si>
  <si>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</si>
  <si>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</si>
  <si>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</si>
  <si>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</si>
  <si>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</si>
  <si>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</si>
  <si>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</si>
  <si>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</si>
  <si>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</si>
  <si>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</si>
  <si>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</si>
  <si>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</si>
  <si>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</si>
  <si>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</si>
  <si>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</si>
  <si>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</si>
  <si>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</si>
  <si>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</si>
  <si>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</si>
  <si>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</si>
  <si>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</si>
  <si>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</si>
  <si>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</si>
  <si>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</si>
  <si>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</si>
  <si>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</si>
  <si>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</si>
  <si>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</si>
  <si>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</si>
  <si>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</si>
  <si>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</si>
  <si>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</si>
  <si>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</si>
  <si>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</si>
  <si>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</si>
  <si>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</si>
  <si>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</si>
  <si>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</si>
  <si>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</si>
  <si>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</si>
  <si>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</si>
  <si>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</si>
  <si>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</si>
  <si>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</si>
  <si>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</si>
  <si>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</si>
  <si>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</si>
  <si>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</si>
  <si>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</si>
  <si>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</si>
  <si>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</si>
  <si>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</si>
  <si>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</si>
  <si>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</si>
  <si>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</si>
  <si>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</si>
  <si>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</si>
  <si>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</si>
  <si>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</si>
  <si>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</si>
  <si>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</si>
  <si>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</si>
  <si>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</si>
  <si>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</si>
  <si>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</si>
  <si>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</si>
  <si>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</si>
  <si>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</si>
  <si>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</si>
  <si>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</si>
  <si>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</si>
  <si>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</si>
  <si>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</si>
  <si>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</si>
  <si>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</si>
  <si>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</si>
  <si>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</si>
  <si>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</si>
  <si>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</si>
  <si>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</si>
  <si>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</si>
  <si>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</si>
  <si>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</si>
  <si>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</si>
  <si>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</si>
  <si>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</si>
  <si>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</si>
  <si>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</si>
  <si>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</si>
  <si>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</si>
  <si>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</si>
  <si>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</si>
  <si>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</si>
  <si>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</si>
  <si>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</si>
  <si>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</si>
  <si>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</si>
  <si>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</si>
  <si>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</si>
  <si>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</si>
  <si>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</si>
  <si>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</si>
  <si>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</si>
  <si>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</si>
  <si>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</si>
  <si>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</si>
  <si>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</si>
  <si>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</si>
  <si>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</si>
  <si>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</si>
  <si>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</si>
  <si>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</si>
  <si>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</si>
  <si>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</si>
  <si>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</si>
  <si>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</si>
  <si>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</si>
  <si>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</si>
  <si>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</si>
  <si>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</si>
  <si>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</si>
  <si>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</si>
  <si>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</si>
  <si>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</si>
  <si>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</si>
  <si>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</si>
  <si>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</si>
  <si>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</si>
  <si>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</si>
  <si>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</si>
  <si>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</si>
  <si>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</si>
  <si>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</si>
  <si>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</si>
  <si>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</si>
  <si>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</si>
  <si>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</si>
  <si>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</si>
  <si>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</si>
  <si>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</si>
  <si>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</si>
  <si>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</si>
  <si>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</si>
  <si>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</si>
  <si>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</si>
  <si>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</si>
  <si>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</si>
  <si>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</si>
  <si>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</si>
  <si>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</si>
  <si>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</si>
  <si>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</si>
  <si>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</si>
  <si>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</si>
  <si>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</si>
  <si>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</si>
  <si>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</si>
  <si>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</si>
  <si>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</si>
  <si>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</si>
  <si>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</si>
  <si>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</si>
  <si>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</si>
  <si>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</si>
  <si>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</si>
  <si>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</si>
  <si>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</si>
  <si>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</si>
  <si>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</si>
  <si>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</si>
  <si>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</si>
  <si>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</si>
  <si>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</si>
  <si>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</si>
  <si>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</si>
  <si>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</si>
  <si>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</si>
  <si>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</si>
  <si>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</si>
  <si>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</si>
  <si>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</si>
  <si>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</si>
  <si>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</si>
  <si>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</si>
  <si>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</si>
  <si>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</si>
  <si>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</si>
  <si>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</si>
  <si>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</si>
  <si>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</si>
  <si>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</si>
  <si>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</si>
  <si>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</si>
  <si>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</si>
  <si>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</si>
  <si>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</si>
  <si>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</si>
  <si>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</si>
  <si>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</si>
  <si>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</si>
  <si>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</si>
  <si>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</si>
  <si>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</si>
  <si>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</si>
  <si>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</si>
  <si>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</si>
  <si>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</si>
  <si>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</si>
  <si>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</si>
  <si>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</si>
  <si>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</si>
  <si>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</si>
  <si>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</si>
  <si>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</si>
  <si>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</si>
  <si>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</si>
  <si>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</si>
  <si>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</si>
  <si>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</si>
  <si>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</si>
  <si>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</si>
  <si>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</si>
  <si>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</si>
  <si>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</si>
  <si>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</si>
  <si>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</si>
  <si>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</si>
  <si>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</si>
  <si>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</si>
  <si>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</si>
  <si>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</si>
  <si>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</si>
  <si>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</si>
  <si>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</si>
  <si>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</si>
  <si>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</si>
  <si>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</si>
  <si>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</si>
  <si>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</si>
  <si>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</si>
  <si>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</si>
  <si>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</si>
  <si>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</si>
  <si>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</si>
  <si>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</si>
  <si>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</si>
  <si>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</si>
  <si>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</si>
  <si>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</si>
  <si>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</si>
  <si>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</si>
  <si>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</si>
  <si>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</si>
  <si>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</si>
  <si>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</si>
  <si>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</si>
  <si>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</si>
  <si>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</si>
  <si>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</si>
  <si>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</si>
  <si>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</si>
  <si>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</si>
  <si>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</si>
  <si>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</si>
  <si>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</si>
  <si>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</si>
  <si>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</si>
  <si>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</si>
  <si>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</si>
  <si>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</si>
  <si>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</si>
  <si>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</si>
  <si>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</si>
  <si>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</si>
  <si>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</si>
  <si>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</si>
  <si>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</si>
  <si>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</si>
  <si>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</si>
  <si>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</si>
  <si>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</si>
  <si>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</si>
  <si>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</si>
  <si>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</si>
  <si>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</si>
  <si>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</si>
  <si>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</si>
  <si>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</si>
  <si>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</si>
  <si>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</si>
  <si>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</si>
  <si>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</si>
  <si>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</si>
  <si>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</si>
  <si>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</si>
  <si>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</si>
  <si>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</si>
  <si>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</si>
  <si>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</si>
  <si>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</si>
  <si>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</si>
  <si>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</si>
  <si>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</si>
  <si>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</si>
  <si>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</si>
  <si>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</si>
  <si>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</si>
  <si>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</si>
  <si>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</si>
  <si>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</si>
  <si>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</si>
  <si>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</si>
  <si>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</si>
  <si>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</si>
  <si>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</si>
  <si>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</si>
  <si>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</si>
  <si>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</si>
  <si>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</si>
  <si>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</si>
  <si>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</si>
  <si>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</si>
  <si>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</si>
  <si>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</si>
  <si>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</si>
  <si>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</si>
  <si>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</si>
  <si>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</si>
  <si>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</si>
  <si>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</si>
  <si>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</si>
  <si>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</si>
  <si>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</si>
  <si>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</si>
  <si>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</si>
  <si>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</si>
  <si>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</si>
  <si>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</si>
  <si>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</si>
  <si>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</si>
  <si>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</si>
  <si>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</si>
  <si>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</si>
  <si>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</si>
  <si>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</si>
  <si>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</si>
  <si>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</si>
  <si>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</si>
  <si>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</si>
  <si>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</si>
  <si>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</si>
  <si>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</si>
  <si>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</si>
  <si>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</si>
  <si>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</si>
  <si>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</si>
  <si>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</si>
  <si>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</si>
  <si>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</si>
  <si>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</si>
  <si>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</si>
  <si>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</si>
  <si>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</si>
  <si>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</si>
  <si>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</si>
  <si>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</si>
  <si>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</si>
  <si>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</si>
  <si>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</si>
  <si>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</si>
  <si>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</si>
  <si>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</si>
  <si>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</si>
  <si>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</si>
  <si>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</si>
  <si>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</si>
  <si>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</si>
  <si>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</si>
  <si>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</si>
  <si>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</si>
  <si>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</si>
  <si>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</si>
  <si>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</si>
  <si>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</si>
  <si>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</si>
  <si>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</si>
  <si>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</si>
  <si>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</si>
  <si>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</si>
  <si>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</si>
  <si>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</si>
  <si>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</si>
  <si>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</si>
  <si>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</si>
  <si>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</si>
  <si>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</si>
  <si>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</si>
  <si>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</si>
  <si>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</si>
  <si>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</si>
  <si>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</si>
  <si>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</si>
  <si>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</si>
  <si>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</si>
  <si>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</si>
  <si>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</si>
  <si>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</si>
  <si>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</si>
  <si>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</si>
  <si>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</si>
  <si>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</si>
  <si>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</si>
  <si>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</si>
  <si>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</si>
  <si>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</si>
  <si>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</si>
  <si>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</si>
  <si>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</si>
  <si>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</si>
  <si>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</si>
  <si>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</si>
  <si>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</si>
  <si>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</si>
  <si>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</si>
  <si>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</si>
  <si>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</si>
  <si>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</si>
  <si>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</si>
  <si>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</si>
  <si>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</si>
  <si>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</si>
  <si>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</si>
  <si>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</si>
  <si>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</si>
  <si>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</si>
  <si>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</si>
  <si>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</si>
  <si>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</si>
  <si>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</si>
  <si>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</si>
  <si>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</si>
  <si>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</si>
  <si>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</si>
  <si>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</si>
  <si>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</si>
  <si>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</si>
  <si>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</si>
  <si>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</si>
  <si>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</si>
  <si>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</si>
  <si>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</si>
  <si>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</si>
  <si>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</si>
  <si>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</si>
  <si>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</si>
  <si>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</si>
  <si>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</si>
  <si>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</si>
  <si>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</si>
  <si>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</si>
  <si>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</si>
  <si>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</si>
  <si>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</si>
  <si>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</si>
  <si>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</si>
  <si>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</si>
  <si>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</si>
  <si>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</si>
  <si>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</si>
  <si>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</si>
  <si>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</si>
  <si>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</si>
  <si>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</si>
  <si>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</si>
  <si>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</si>
  <si>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</si>
  <si>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</si>
  <si>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</si>
  <si>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</si>
  <si>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</si>
  <si>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</si>
  <si>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</si>
  <si>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</si>
  <si>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</si>
  <si>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</si>
  <si>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</si>
  <si>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</si>
  <si>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</si>
  <si>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</si>
  <si>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</si>
  <si>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</si>
  <si>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</si>
  <si>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</si>
  <si>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</si>
  <si>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</si>
  <si>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</si>
  <si>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</si>
  <si>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</si>
  <si>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</si>
  <si>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</si>
  <si>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</si>
  <si>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</si>
  <si>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</si>
  <si>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</si>
  <si>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</si>
  <si>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</si>
  <si>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</si>
  <si>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</si>
  <si>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</si>
  <si>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</si>
  <si>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</si>
  <si>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</si>
  <si>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</si>
  <si>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</si>
  <si>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</si>
  <si>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</si>
  <si>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</si>
  <si>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</si>
  <si>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</si>
  <si>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</si>
  <si>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</si>
  <si>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</si>
  <si>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</si>
  <si>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</si>
  <si>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</si>
  <si>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</si>
  <si>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</si>
  <si>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</si>
  <si>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</si>
  <si>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</si>
  <si>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</si>
  <si>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</si>
  <si>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</si>
  <si>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</si>
  <si>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</si>
  <si>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</si>
  <si>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</si>
  <si>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</si>
  <si>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</si>
  <si>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</si>
  <si>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</si>
  <si>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</si>
  <si>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</si>
  <si>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</si>
  <si>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</si>
  <si>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</si>
  <si>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</si>
  <si>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</si>
  <si>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</si>
  <si>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</si>
  <si>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</si>
  <si>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</si>
  <si>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</si>
  <si>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</si>
  <si>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</si>
  <si>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</si>
  <si>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</si>
  <si>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</si>
  <si>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</si>
  <si>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</si>
  <si>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</si>
  <si>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</si>
  <si>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</si>
  <si>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</si>
  <si>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</si>
  <si>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</si>
  <si>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</si>
  <si>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</si>
  <si>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</si>
  <si>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</si>
  <si>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</si>
  <si>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</si>
  <si>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</si>
  <si>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</si>
  <si>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</si>
  <si>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</si>
  <si>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</si>
  <si>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</si>
  <si>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</si>
  <si>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</si>
  <si>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</si>
  <si>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</si>
  <si>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</si>
  <si>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</si>
  <si>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</si>
  <si>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</si>
  <si>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</si>
  <si>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</si>
  <si>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</si>
  <si>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</si>
  <si>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</si>
  <si>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</si>
  <si>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</si>
  <si>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</si>
  <si>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</si>
  <si>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</si>
  <si>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</si>
  <si>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</si>
  <si>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</si>
  <si>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</si>
  <si>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</si>
  <si>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</si>
  <si>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</si>
  <si>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</si>
  <si>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</si>
  <si>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</si>
  <si>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</si>
  <si>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</si>
  <si>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</si>
  <si>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</si>
  <si>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</si>
  <si>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</si>
  <si>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</si>
  <si>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</si>
  <si>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</si>
  <si>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</si>
  <si>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</si>
  <si>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</si>
  <si>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</si>
  <si>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</si>
  <si>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</si>
  <si>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</si>
  <si>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</si>
  <si>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</si>
  <si>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</si>
  <si>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</si>
  <si>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</si>
  <si>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</si>
  <si>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</si>
  <si>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</si>
  <si>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</si>
  <si>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</si>
  <si>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</si>
  <si>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</si>
  <si>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</si>
  <si>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</si>
  <si>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</si>
  <si>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</si>
  <si>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</si>
  <si>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</si>
  <si>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</si>
  <si>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</si>
  <si>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</si>
  <si>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</si>
  <si>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</si>
  <si>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</si>
  <si>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</si>
  <si>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</si>
  <si>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</si>
  <si>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</si>
  <si>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</si>
  <si>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</si>
  <si>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</si>
  <si>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</si>
  <si>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</si>
  <si>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</si>
  <si>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</si>
  <si>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</si>
  <si>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</si>
  <si>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</si>
  <si>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</si>
  <si>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</si>
  <si>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</si>
  <si>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</si>
  <si>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</si>
  <si>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</si>
  <si>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</si>
  <si>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</si>
  <si>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</si>
  <si>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</si>
  <si>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</si>
  <si>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</si>
  <si>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</si>
  <si>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</si>
  <si>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</si>
  <si>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</si>
  <si>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</si>
  <si>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</si>
  <si>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</si>
  <si>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</si>
  <si>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</si>
  <si>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</si>
  <si>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</si>
  <si>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</si>
  <si>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</si>
  <si>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</si>
  <si>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</si>
  <si>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</si>
  <si>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</si>
  <si>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</si>
  <si>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</si>
  <si>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</si>
  <si>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</si>
  <si>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</si>
  <si>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</si>
  <si>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</si>
  <si>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</si>
  <si>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</si>
  <si>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</si>
  <si>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</si>
  <si>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</si>
  <si>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</si>
  <si>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</si>
  <si>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</si>
  <si>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</si>
  <si>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</si>
  <si>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</si>
  <si>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</si>
  <si>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</si>
  <si>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</si>
  <si>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</si>
  <si>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</si>
  <si>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</si>
  <si>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</si>
  <si>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</si>
  <si>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</si>
  <si>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</si>
  <si>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</si>
  <si>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</si>
  <si>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</si>
  <si>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</si>
  <si>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</si>
  <si>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</si>
  <si>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</si>
  <si>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</si>
  <si>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</si>
  <si>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</si>
  <si>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</si>
  <si>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</si>
  <si>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</si>
  <si>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</si>
  <si>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</si>
  <si>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</si>
  <si>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</si>
  <si>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</si>
  <si>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</si>
  <si>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</si>
  <si>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</si>
  <si>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</si>
  <si>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</si>
  <si>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</si>
  <si>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</si>
  <si>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</si>
  <si>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</si>
  <si>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</si>
  <si>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</si>
  <si>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</si>
  <si>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</si>
  <si>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</si>
  <si>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</si>
  <si>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</si>
  <si>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</si>
  <si>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</si>
  <si>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</si>
  <si>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</si>
  <si>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</si>
  <si>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</si>
  <si>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</si>
  <si>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</si>
  <si>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</si>
  <si>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</si>
  <si>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</si>
  <si>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</si>
  <si>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</si>
  <si>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</si>
  <si>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</si>
  <si>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</si>
  <si>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</si>
  <si>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</si>
  <si>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</si>
  <si>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</si>
  <si>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</si>
  <si>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</si>
  <si>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</si>
  <si>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</si>
  <si>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</si>
  <si>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</si>
  <si>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</si>
  <si>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</si>
  <si>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</si>
  <si>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</si>
  <si>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</si>
  <si>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</si>
  <si>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</si>
  <si>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</si>
  <si>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</si>
  <si>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</si>
  <si>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</si>
  <si>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</si>
  <si>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</si>
  <si>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</si>
  <si>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</si>
  <si>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</si>
  <si>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</si>
  <si>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</si>
  <si>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</si>
  <si>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</si>
  <si>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</si>
  <si>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</si>
  <si>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</si>
  <si>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</si>
  <si>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</si>
  <si>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</si>
  <si>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</si>
  <si>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</si>
  <si>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</si>
  <si>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</si>
  <si>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</si>
  <si>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</si>
  <si>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</si>
  <si>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</si>
  <si>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</si>
  <si>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</si>
  <si>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</si>
  <si>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</si>
  <si>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</si>
  <si>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</si>
  <si>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</si>
  <si>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</si>
  <si>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</si>
  <si>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</si>
  <si>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</si>
  <si>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</si>
  <si>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</si>
  <si>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</si>
  <si>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</si>
  <si>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</si>
  <si>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</si>
  <si>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</si>
  <si>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</si>
  <si>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</si>
  <si>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</si>
  <si>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</si>
  <si>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</si>
  <si>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</si>
  <si>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</si>
  <si>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</si>
  <si>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</si>
  <si>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</si>
  <si>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</si>
  <si>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</si>
  <si>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</si>
  <si>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</si>
  <si>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</si>
  <si>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</si>
  <si>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</si>
  <si>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</si>
  <si>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</si>
  <si>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</si>
  <si>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</si>
  <si>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</si>
  <si>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</si>
  <si>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</si>
  <si>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</si>
  <si>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</si>
  <si>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</si>
  <si>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</si>
  <si>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</si>
  <si>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</si>
  <si>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</si>
  <si>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</si>
  <si>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</si>
  <si>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</si>
  <si>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</si>
  <si>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</si>
  <si>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</si>
  <si>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</si>
  <si>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</si>
  <si>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</si>
  <si>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</si>
  <si>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</si>
  <si>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</si>
  <si>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</si>
  <si>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</si>
  <si>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</si>
  <si>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</si>
  <si>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</si>
  <si>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</si>
  <si>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</si>
  <si>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</si>
  <si>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</si>
  <si>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</si>
  <si>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</si>
  <si>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</si>
  <si>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</si>
  <si>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</si>
  <si>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</si>
  <si>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</si>
  <si>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</si>
  <si>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</si>
  <si>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</si>
  <si>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</si>
  <si>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</si>
  <si>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</si>
  <si>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</si>
  <si>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</si>
  <si>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</si>
  <si>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</si>
  <si>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</si>
  <si>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</si>
  <si>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</si>
  <si>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</si>
  <si>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</si>
  <si>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</si>
  <si>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</si>
  <si>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</si>
  <si>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</si>
  <si>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</si>
  <si>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</si>
  <si>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</si>
  <si>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</si>
  <si>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</si>
  <si>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</si>
  <si>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</si>
  <si>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</si>
  <si>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</si>
  <si>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</si>
  <si>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</si>
  <si>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</si>
  <si>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</si>
  <si>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</si>
  <si>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</si>
  <si>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</si>
  <si>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</si>
  <si>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</si>
  <si>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</si>
  <si>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</si>
  <si>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</si>
  <si>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</si>
  <si>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</si>
  <si>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</si>
  <si>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</si>
  <si>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</si>
  <si>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</si>
  <si>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</si>
  <si>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</si>
  <si>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</si>
  <si>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</si>
  <si>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</si>
  <si>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</si>
  <si>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</si>
  <si>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</si>
  <si>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</si>
  <si>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</si>
  <si>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</si>
  <si>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</si>
  <si>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</si>
  <si>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</si>
  <si>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</si>
  <si>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</si>
  <si>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</si>
  <si>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</si>
  <si>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</si>
  <si>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</si>
  <si>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</si>
  <si>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</si>
  <si>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</si>
  <si>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</si>
  <si>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</si>
  <si>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</si>
  <si>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</si>
  <si>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</si>
  <si>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</si>
  <si>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</si>
  <si>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</si>
  <si>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</si>
  <si>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</si>
  <si>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</si>
  <si>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</si>
  <si>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</si>
  <si>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</si>
  <si>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</si>
  <si>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</si>
  <si>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</si>
  <si>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</si>
  <si>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</si>
  <si>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</si>
  <si>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</si>
  <si>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</si>
  <si>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</si>
  <si>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</si>
  <si>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</si>
  <si>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</si>
  <si>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</si>
  <si>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</si>
  <si>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</si>
  <si>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</si>
  <si>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</si>
  <si>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</si>
  <si>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</si>
  <si>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</si>
  <si>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</si>
  <si>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</si>
  <si>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</si>
  <si>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</si>
  <si>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</si>
  <si>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</si>
  <si>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</si>
  <si>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</si>
  <si>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</si>
  <si>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</si>
  <si>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</si>
  <si>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</si>
  <si>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</si>
  <si>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</si>
  <si>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</si>
  <si>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</si>
  <si>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</si>
  <si>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</si>
  <si>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</si>
  <si>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</si>
  <si>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</si>
  <si>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</si>
  <si>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</si>
  <si>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</si>
  <si>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</si>
  <si>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</si>
  <si>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</si>
  <si>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</si>
  <si>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</si>
  <si>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</si>
  <si>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</si>
  <si>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</si>
  <si>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</si>
  <si>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</si>
  <si>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</si>
  <si>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</si>
  <si>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</si>
  <si>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</si>
  <si>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</si>
  <si>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</si>
  <si>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</si>
  <si>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</si>
  <si>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</si>
  <si>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</si>
  <si>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</si>
  <si>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</si>
  <si>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</si>
  <si>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</si>
  <si>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</si>
  <si>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</si>
  <si>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</si>
  <si>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</si>
  <si>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</si>
  <si>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</si>
  <si>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</si>
  <si>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</si>
  <si>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</si>
  <si>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</si>
  <si>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</si>
  <si>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</si>
  <si>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</si>
  <si>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</si>
  <si>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</si>
  <si>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</si>
  <si>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</si>
  <si>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</si>
  <si>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</si>
  <si>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</si>
  <si>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</si>
  <si>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</si>
  <si>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</si>
  <si>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</si>
  <si>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</si>
  <si>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</si>
  <si>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</si>
  <si>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</si>
  <si>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</si>
  <si>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</si>
  <si>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</si>
  <si>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</si>
  <si>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</si>
  <si>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</si>
  <si>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</si>
  <si>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</si>
  <si>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</si>
  <si>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</si>
  <si>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</si>
  <si>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</si>
  <si>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</si>
  <si>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</si>
  <si>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</si>
  <si>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</si>
  <si>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</si>
  <si>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</si>
  <si>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</si>
  <si>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</si>
  <si>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</si>
  <si>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</si>
  <si>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</si>
  <si>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</si>
  <si>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</si>
  <si>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</si>
  <si>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</si>
  <si>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</si>
  <si>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</si>
  <si>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</si>
  <si>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</si>
  <si>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</si>
  <si>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</si>
  <si>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</si>
  <si>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</si>
  <si>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</si>
  <si>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</si>
  <si>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</si>
  <si>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</si>
  <si>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</si>
  <si>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</si>
  <si>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</si>
  <si>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</si>
  <si>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</si>
  <si>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</si>
  <si>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</si>
  <si>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</si>
  <si>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</si>
  <si>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</si>
  <si>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</si>
  <si>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</si>
  <si>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</si>
  <si>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</si>
  <si>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</si>
  <si>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</si>
  <si>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</si>
  <si>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</si>
  <si>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</si>
  <si>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</si>
  <si>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</si>
  <si>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</si>
  <si>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</si>
  <si>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</si>
  <si>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</si>
  <si>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</si>
  <si>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</si>
  <si>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</si>
  <si>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</si>
  <si>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</si>
  <si>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</si>
  <si>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</si>
  <si>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</si>
  <si>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</si>
  <si>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</si>
  <si>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</si>
  <si>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</si>
  <si>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</si>
  <si>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</si>
  <si>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</si>
  <si>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</si>
  <si>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</si>
  <si>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</si>
  <si>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</si>
  <si>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</si>
  <si>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</si>
  <si>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</si>
  <si>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</si>
  <si>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</si>
  <si>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</si>
  <si>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</si>
  <si>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</si>
  <si>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</si>
  <si>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</si>
  <si>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</si>
  <si>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</si>
  <si>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</si>
  <si>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</si>
  <si>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</si>
  <si>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</si>
  <si>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</si>
  <si>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</si>
  <si>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</si>
  <si>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</si>
  <si>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</si>
  <si>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</si>
  <si>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</si>
  <si>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</si>
  <si>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</si>
  <si>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</si>
  <si>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</si>
  <si>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</si>
  <si>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</si>
  <si>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</si>
  <si>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</si>
  <si>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</si>
  <si>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</si>
  <si>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</si>
  <si>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</si>
  <si>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</si>
  <si>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</si>
  <si>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</si>
  <si>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</si>
  <si>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</si>
  <si>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</si>
  <si>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</si>
  <si>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</si>
  <si>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</si>
  <si>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</si>
  <si>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</si>
  <si>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</si>
  <si>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</si>
  <si>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</si>
  <si>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</si>
  <si>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</si>
  <si>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</si>
  <si>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</si>
  <si>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</si>
  <si>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</si>
  <si>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</si>
  <si>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</si>
  <si>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</si>
  <si>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</si>
  <si>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</si>
  <si>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</si>
  <si>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</si>
  <si>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</si>
  <si>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</si>
  <si>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</si>
  <si>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</si>
  <si>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</si>
  <si>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</si>
  <si>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</si>
  <si>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</si>
  <si>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</si>
  <si>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</si>
  <si>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</si>
  <si>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</si>
  <si>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</si>
  <si>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</si>
  <si>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</si>
  <si>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</si>
  <si>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</si>
  <si>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</si>
  <si>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</si>
  <si>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</si>
  <si>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</si>
  <si>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</si>
  <si>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</si>
  <si>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</si>
  <si>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</si>
  <si>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</si>
  <si>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</si>
  <si>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</si>
  <si>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</si>
  <si>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</si>
  <si>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</si>
  <si>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</si>
  <si>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</si>
  <si>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</si>
  <si>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</si>
  <si>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</si>
  <si>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</si>
  <si>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</si>
  <si>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</si>
  <si>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</si>
  <si>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</si>
  <si>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</si>
  <si>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</si>
  <si>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</si>
  <si>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</si>
  <si>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</si>
  <si>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</si>
  <si>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</si>
  <si>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</si>
  <si>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</si>
  <si>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</si>
  <si>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</si>
  <si>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</si>
  <si>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</si>
  <si>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</si>
  <si>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</si>
  <si>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</si>
  <si>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</si>
  <si>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</si>
  <si>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</si>
  <si>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</si>
  <si>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</si>
  <si>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</si>
  <si>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</si>
  <si>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</si>
  <si>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</si>
  <si>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</si>
  <si>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</si>
  <si>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</si>
  <si>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</si>
  <si>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</si>
  <si>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</si>
  <si>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</si>
  <si>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</si>
  <si>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</si>
  <si>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</si>
  <si>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</si>
  <si>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</si>
  <si>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</si>
  <si>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</si>
  <si>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</si>
  <si>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</si>
  <si>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</si>
  <si>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</si>
  <si>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</si>
  <si>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</si>
  <si>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</si>
  <si>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</si>
  <si>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</si>
  <si>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</si>
  <si>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</si>
  <si>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</si>
  <si>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</si>
  <si>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</si>
  <si>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</si>
  <si>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</si>
  <si>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</si>
  <si>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</si>
  <si>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</si>
  <si>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</si>
  <si>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</si>
  <si>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</si>
  <si>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</si>
  <si>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</si>
  <si>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</si>
  <si>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</si>
  <si>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</si>
  <si>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</si>
  <si>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</si>
  <si>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</si>
  <si>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</si>
  <si>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</si>
  <si>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</si>
  <si>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</si>
  <si>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</si>
  <si>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</si>
  <si>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</si>
  <si>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</si>
  <si>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</si>
  <si>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</si>
  <si>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</si>
  <si>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</si>
  <si>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</si>
  <si>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</si>
  <si>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</si>
  <si>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</si>
  <si>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</si>
  <si>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</si>
  <si>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</si>
  <si>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</si>
  <si>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</si>
  <si>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</si>
  <si>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</si>
  <si>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</si>
  <si>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</si>
  <si>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</si>
  <si>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</si>
  <si>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</si>
  <si>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</si>
  <si>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</si>
  <si>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</si>
  <si>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</si>
  <si>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</si>
  <si>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</si>
  <si>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</si>
  <si>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</si>
  <si>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</si>
  <si>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</si>
  <si>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</si>
  <si>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</si>
  <si>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</si>
  <si>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</si>
  <si>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</si>
  <si>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</si>
  <si>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</si>
  <si>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</si>
  <si>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</si>
  <si>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</si>
  <si>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</si>
  <si>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</si>
  <si>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</si>
  <si>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</si>
  <si>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</si>
  <si>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</si>
  <si>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</si>
  <si>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</si>
  <si>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</si>
  <si>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</si>
  <si>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</si>
  <si>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</si>
  <si>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</si>
  <si>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</si>
  <si>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</si>
  <si>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</si>
  <si>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</si>
  <si>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</si>
  <si>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</si>
  <si>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</si>
  <si>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</si>
  <si>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</si>
  <si>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</si>
  <si>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</si>
  <si>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</si>
  <si>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</si>
  <si>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</si>
  <si>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</si>
  <si>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</si>
  <si>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</si>
  <si>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</si>
  <si>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</si>
  <si>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</si>
  <si>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</si>
  <si>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</si>
  <si>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</si>
  <si>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</si>
  <si>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</si>
  <si>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</si>
  <si>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</si>
  <si>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</si>
  <si>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</si>
  <si>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</si>
  <si>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</si>
  <si>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</si>
  <si>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</si>
  <si>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</si>
  <si>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</si>
  <si>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</si>
  <si>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</si>
  <si>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</si>
  <si>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</si>
  <si>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</si>
  <si>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</si>
  <si>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</si>
  <si>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</si>
  <si>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</si>
  <si>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</si>
  <si>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</si>
  <si>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</si>
  <si>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</si>
  <si>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</si>
  <si>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</si>
  <si>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</si>
  <si>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</si>
  <si>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</si>
  <si>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</si>
  <si>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</si>
  <si>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</si>
  <si>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</si>
  <si>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</si>
  <si>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</si>
  <si>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</si>
  <si>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</si>
  <si>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</si>
  <si>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</si>
  <si>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</si>
  <si>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</si>
  <si>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</si>
  <si>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</si>
  <si>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</si>
  <si>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</si>
  <si>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</si>
  <si>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</si>
  <si>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</si>
  <si>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</si>
  <si>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</si>
  <si>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</si>
  <si>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</si>
  <si>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</si>
  <si>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</si>
  <si>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</si>
  <si>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</si>
  <si>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</si>
  <si>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</si>
  <si>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</si>
  <si>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</si>
  <si>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</si>
  <si>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</si>
  <si>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</si>
  <si>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</si>
  <si>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</si>
  <si>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</si>
  <si>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</si>
  <si>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</si>
  <si>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</si>
  <si>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</si>
  <si>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</si>
  <si>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</si>
  <si>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</si>
  <si>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</si>
  <si>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</si>
  <si>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</si>
  <si>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</si>
  <si>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</si>
  <si>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</si>
  <si>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</si>
  <si>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</si>
  <si>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</si>
  <si>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</si>
  <si>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</si>
  <si>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</si>
  <si>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</si>
  <si>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</si>
  <si>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</si>
  <si>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</si>
  <si>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</si>
  <si>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</si>
  <si>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</si>
  <si>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</si>
  <si>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</si>
  <si>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</si>
  <si>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</si>
  <si>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</si>
  <si>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</si>
  <si>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</si>
  <si>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</si>
  <si>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</si>
  <si>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</si>
  <si>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</si>
  <si>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</si>
  <si>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</si>
  <si>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</si>
  <si>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</si>
  <si>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</si>
  <si>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</si>
  <si>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</si>
  <si>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</si>
  <si>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</si>
  <si>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</si>
  <si>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</si>
  <si>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</si>
  <si>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</si>
  <si>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</si>
  <si>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</si>
  <si>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</si>
  <si>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</si>
  <si>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</si>
  <si>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</si>
  <si>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</si>
  <si>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</si>
  <si>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</si>
  <si>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</si>
  <si>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</si>
  <si>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</si>
  <si>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</si>
  <si>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</si>
  <si>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</si>
  <si>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</si>
  <si>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</si>
  <si>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</si>
  <si>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</si>
  <si>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</si>
  <si>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</si>
  <si>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</si>
  <si>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</si>
  <si>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</si>
  <si>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</si>
  <si>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</si>
  <si>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</si>
  <si>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</si>
  <si>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</si>
  <si>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</si>
  <si>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</si>
  <si>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</si>
  <si>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</si>
  <si>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</si>
  <si>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</si>
  <si>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</si>
  <si>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</si>
  <si>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</si>
  <si>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</si>
  <si>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</si>
  <si>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</si>
  <si>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</si>
  <si>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</si>
  <si>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</si>
  <si>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</si>
  <si>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</si>
  <si>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</si>
  <si>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</si>
  <si>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</si>
  <si>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</si>
  <si>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</si>
  <si>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</si>
  <si>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</si>
  <si>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</si>
  <si>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</si>
  <si>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</si>
  <si>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</si>
  <si>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</si>
  <si>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</si>
  <si>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</si>
  <si>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</si>
  <si>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</si>
  <si>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</si>
  <si>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</si>
  <si>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</si>
  <si>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</si>
  <si>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</si>
  <si>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</si>
  <si>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</si>
  <si>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</si>
  <si>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</si>
  <si>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</si>
  <si>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</si>
  <si>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</si>
  <si>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</si>
  <si>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</si>
  <si>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</si>
  <si>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</si>
  <si>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</si>
  <si>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</si>
  <si>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</si>
  <si>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</si>
  <si>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</si>
  <si>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</si>
  <si>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</si>
  <si>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</si>
  <si>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</si>
  <si>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</si>
  <si>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</si>
  <si>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</si>
  <si>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</si>
  <si>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</si>
  <si>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</si>
  <si>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</si>
  <si>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</si>
  <si>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</si>
  <si>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</si>
  <si>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</si>
  <si>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</si>
  <si>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</si>
  <si>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</si>
  <si>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</si>
  <si>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</si>
  <si>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</si>
  <si>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</si>
  <si>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</si>
  <si>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</si>
  <si>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</si>
  <si>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</si>
  <si>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</si>
  <si>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</si>
  <si>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</si>
  <si>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</si>
  <si>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</si>
  <si>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</si>
  <si>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</si>
  <si>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</si>
  <si>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</si>
  <si>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</si>
  <si>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</si>
  <si>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</si>
  <si>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</si>
  <si>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</si>
  <si>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</si>
  <si>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</si>
  <si>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</si>
  <si>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</si>
  <si>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</si>
  <si>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</si>
  <si>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</si>
  <si>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</si>
  <si>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</si>
  <si>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</si>
  <si>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</si>
  <si>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</si>
  <si>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</si>
  <si>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</si>
  <si>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</si>
  <si>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</si>
  <si>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</si>
  <si>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</si>
  <si>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</si>
  <si>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</si>
  <si>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</si>
  <si>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</si>
  <si>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</si>
  <si>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</si>
  <si>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</si>
  <si>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</si>
  <si>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</si>
  <si>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</si>
  <si>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</si>
  <si>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</si>
  <si>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</si>
  <si>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</si>
  <si>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</si>
  <si>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</si>
  <si>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</si>
  <si>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</si>
  <si>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</si>
  <si>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</si>
  <si>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</si>
  <si>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</si>
  <si>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</si>
  <si>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</si>
  <si>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</si>
  <si>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</si>
  <si>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</si>
  <si>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</si>
  <si>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</si>
  <si>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</si>
  <si>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</si>
  <si>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</si>
  <si>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</si>
  <si>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</si>
  <si>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</si>
  <si>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</si>
  <si>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</si>
  <si>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</si>
  <si>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</si>
  <si>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</si>
  <si>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</si>
  <si>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</si>
  <si>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</si>
  <si>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</si>
  <si>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</si>
  <si>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</si>
  <si>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</si>
  <si>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</si>
  <si>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</si>
  <si>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</si>
  <si>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</si>
  <si>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</si>
  <si>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</si>
  <si>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</si>
  <si>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</si>
  <si>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</si>
  <si>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</si>
  <si>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</si>
  <si>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</si>
  <si>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</si>
  <si>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</si>
  <si>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</si>
  <si>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</si>
  <si>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</si>
  <si>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</si>
  <si>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</si>
  <si>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</si>
  <si>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</si>
  <si>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</si>
  <si>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</si>
  <si>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</si>
  <si>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</si>
  <si>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</si>
  <si>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</si>
  <si>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</si>
  <si>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</si>
  <si>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</si>
  <si>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</si>
  <si>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</si>
  <si>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</si>
  <si>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</si>
  <si>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</si>
  <si>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</si>
  <si>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</si>
  <si>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</si>
  <si>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</si>
  <si>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</si>
  <si>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</si>
  <si>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</si>
  <si>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</si>
  <si>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</si>
  <si>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</si>
  <si>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</si>
  <si>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</si>
  <si>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</si>
  <si>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</si>
  <si>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</si>
  <si>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</si>
  <si>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</si>
  <si>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</si>
  <si>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</si>
  <si>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</si>
  <si>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</si>
  <si>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</si>
  <si>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</si>
  <si>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</si>
  <si>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</si>
  <si>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</si>
  <si>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</si>
  <si>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</si>
  <si>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</si>
  <si>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</si>
  <si>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</si>
  <si>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</si>
  <si>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</si>
  <si>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</si>
  <si>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</si>
  <si>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</si>
  <si>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</si>
  <si>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</si>
  <si>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</si>
  <si>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</si>
  <si>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</si>
  <si>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</si>
  <si>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</si>
  <si>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</si>
  <si>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</si>
  <si>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</si>
  <si>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</si>
  <si>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</si>
  <si>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</si>
  <si>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</si>
  <si>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</si>
  <si>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</si>
  <si>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</si>
  <si>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</si>
  <si>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</si>
  <si>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</si>
  <si>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</si>
  <si>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</si>
  <si>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</si>
  <si>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</si>
  <si>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</si>
  <si>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</si>
  <si>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</si>
  <si>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</si>
  <si>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</si>
  <si>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</si>
  <si>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</si>
  <si>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</si>
  <si>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</si>
  <si>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</si>
  <si>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</si>
  <si>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</si>
  <si>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</si>
  <si>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</si>
  <si>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</si>
  <si>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</si>
  <si>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</si>
  <si>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</si>
  <si>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</si>
  <si>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</si>
  <si>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</si>
  <si>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</si>
  <si>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</si>
  <si>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</si>
  <si>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</si>
  <si>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</si>
  <si>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</si>
  <si>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</si>
  <si>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</si>
  <si>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</si>
  <si>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</si>
  <si>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</si>
  <si>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</si>
  <si>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</si>
  <si>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</si>
  <si>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</si>
  <si>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</si>
  <si>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</si>
  <si>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</si>
  <si>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</si>
  <si>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</si>
  <si>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</si>
  <si>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</si>
  <si>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</si>
  <si>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</si>
  <si>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</si>
  <si>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</si>
  <si>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</si>
  <si>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</si>
  <si>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</si>
  <si>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</si>
  <si>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</si>
  <si>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</si>
  <si>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</si>
  <si>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</si>
  <si>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</si>
  <si>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</si>
  <si>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</si>
  <si>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</si>
  <si>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</si>
  <si>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</si>
  <si>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</si>
  <si>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</si>
  <si>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</si>
  <si>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</si>
  <si>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</si>
  <si>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</si>
  <si>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</si>
  <si>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</si>
  <si>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</si>
  <si>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</si>
  <si>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</si>
  <si>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</si>
  <si>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</si>
  <si>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</si>
  <si>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</si>
  <si>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</si>
  <si>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</si>
  <si>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</si>
  <si>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</si>
  <si>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</si>
  <si>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</si>
  <si>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</si>
  <si>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</si>
  <si>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</si>
  <si>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</si>
  <si>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</si>
  <si>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</si>
  <si>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</si>
  <si>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</si>
  <si>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</si>
  <si>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</si>
  <si>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</si>
  <si>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</si>
  <si>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</si>
  <si>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</si>
  <si>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</si>
  <si>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</si>
  <si>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</si>
  <si>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</si>
  <si>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</si>
  <si>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</si>
  <si>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</si>
  <si>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</si>
  <si>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</si>
  <si>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</si>
  <si>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</si>
  <si>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</si>
  <si>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</si>
  <si>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</si>
  <si>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</si>
  <si>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</si>
  <si>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</si>
  <si>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</si>
  <si>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</si>
  <si>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</si>
  <si>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</si>
  <si>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</si>
  <si>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</si>
  <si>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</si>
  <si>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</si>
  <si>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</si>
  <si>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</si>
  <si>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</si>
  <si>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</si>
  <si>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</si>
  <si>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</si>
  <si>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</si>
  <si>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</si>
  <si>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</si>
  <si>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</si>
  <si>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</si>
  <si>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</si>
  <si>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</si>
  <si>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</si>
  <si>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</si>
  <si>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</si>
  <si>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</si>
  <si>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</si>
  <si>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</si>
  <si>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</si>
  <si>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</si>
  <si>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</si>
  <si>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</si>
  <si>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</si>
  <si>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</si>
  <si>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</si>
  <si>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</si>
  <si>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</si>
  <si>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</si>
  <si>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</si>
  <si>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</si>
  <si>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</si>
  <si>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</si>
  <si>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</si>
  <si>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</si>
  <si>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</si>
  <si>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</si>
  <si>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</si>
  <si>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</si>
  <si>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</si>
  <si>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</si>
  <si>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</si>
  <si>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</si>
  <si>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</si>
  <si>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</si>
  <si>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</si>
  <si>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</si>
  <si>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</si>
  <si>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</si>
  <si>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</si>
  <si>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</si>
  <si>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</si>
  <si>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</si>
  <si>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</si>
  <si>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</si>
  <si>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</si>
  <si>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</si>
  <si>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</si>
  <si>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</si>
  <si>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</si>
  <si>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</si>
  <si>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</si>
  <si>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</si>
  <si>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</si>
  <si>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</si>
  <si>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</si>
  <si>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</si>
  <si>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</si>
  <si>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</si>
  <si>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</si>
  <si>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</si>
  <si>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</si>
  <si>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</si>
  <si>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</si>
  <si>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</si>
  <si>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</si>
  <si>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</si>
  <si>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</si>
  <si>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</si>
  <si>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</si>
  <si>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</si>
  <si>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</si>
  <si>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</si>
  <si>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</si>
  <si>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</si>
  <si>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</si>
  <si>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</si>
  <si>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</si>
  <si>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</si>
  <si>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</si>
  <si>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</si>
  <si>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</si>
  <si>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</si>
  <si>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</si>
  <si>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</si>
  <si>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</si>
  <si>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</si>
  <si>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</si>
  <si>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</si>
  <si>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</si>
  <si>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</si>
  <si>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</si>
  <si>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</si>
  <si>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</si>
  <si>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</si>
  <si>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</si>
  <si>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</si>
  <si>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</si>
  <si>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</si>
  <si>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</si>
  <si>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</si>
  <si>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</si>
  <si>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</si>
  <si>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</si>
  <si>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</si>
  <si>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</si>
  <si>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</si>
  <si>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</si>
  <si>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</si>
  <si>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</si>
  <si>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</si>
  <si>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</si>
  <si>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</si>
  <si>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</si>
  <si>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</si>
  <si>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</si>
  <si>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</si>
  <si>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</si>
  <si>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</si>
  <si>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</si>
  <si>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</si>
  <si>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</si>
  <si>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</si>
  <si>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</si>
  <si>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</si>
  <si>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</si>
  <si>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</si>
  <si>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</si>
  <si>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</si>
  <si>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</si>
  <si>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</si>
  <si>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</si>
  <si>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</si>
  <si>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</si>
  <si>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</si>
  <si>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</si>
  <si>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</si>
  <si>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</si>
  <si>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</si>
  <si>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</si>
  <si>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</si>
  <si>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</si>
  <si>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</si>
  <si>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</si>
  <si>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</si>
  <si>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</si>
  <si>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</si>
  <si>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</si>
  <si>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</si>
  <si>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</si>
  <si>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</si>
  <si>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</si>
  <si>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</si>
  <si>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</si>
  <si>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</si>
  <si>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</si>
  <si>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</si>
  <si>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</si>
  <si>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</si>
  <si>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</si>
  <si>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</si>
  <si>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</si>
  <si>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</si>
  <si>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</si>
  <si>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</si>
  <si>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</si>
  <si>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</si>
  <si>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</si>
  <si>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</si>
  <si>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</si>
  <si>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</si>
  <si>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</si>
  <si>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</si>
  <si>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</si>
  <si>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</si>
  <si>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</si>
  <si>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</si>
  <si>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</si>
  <si>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</si>
  <si>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</si>
  <si>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</si>
  <si>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</si>
  <si>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</si>
  <si>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</si>
  <si>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</si>
  <si>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</si>
  <si>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</si>
  <si>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</si>
  <si>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</si>
  <si>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</si>
  <si>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</si>
  <si>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</si>
  <si>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</si>
  <si>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</si>
  <si>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</si>
  <si>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</si>
  <si>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</si>
  <si>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</si>
  <si>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</si>
  <si>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</si>
  <si>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</si>
  <si>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</si>
  <si>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</si>
  <si>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</si>
  <si>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</si>
  <si>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</si>
  <si>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</si>
  <si>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</si>
  <si>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</si>
  <si>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</si>
  <si>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</si>
  <si>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</si>
  <si>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</si>
  <si>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</si>
  <si>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</si>
  <si>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</si>
  <si>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</si>
  <si>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</si>
  <si>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</si>
  <si>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</si>
  <si>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</si>
  <si>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</si>
  <si>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</si>
  <si>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</si>
  <si>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</si>
  <si>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</si>
  <si>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</si>
  <si>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</si>
  <si>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</si>
  <si>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</si>
  <si>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</si>
  <si>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</si>
  <si>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</si>
  <si>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</si>
  <si>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</si>
  <si>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</si>
  <si>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</si>
  <si>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</si>
  <si>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</si>
  <si>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</si>
  <si>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</si>
  <si>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</si>
  <si>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</si>
  <si>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</si>
  <si>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</si>
  <si>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</si>
  <si>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</si>
  <si>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</si>
  <si>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</si>
  <si>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</si>
  <si>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</si>
  <si>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</si>
  <si>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</si>
  <si>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</si>
  <si>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</si>
  <si>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</si>
  <si>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</si>
  <si>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</si>
  <si>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</si>
  <si>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</si>
  <si>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</si>
  <si>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</si>
  <si>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</si>
  <si>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</si>
  <si>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</si>
  <si>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</si>
  <si>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</si>
  <si>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</si>
  <si>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</si>
  <si>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</si>
  <si>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</si>
  <si>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</si>
  <si>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</si>
  <si>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</si>
  <si>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</si>
  <si>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</si>
  <si>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</si>
  <si>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</si>
  <si>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</si>
  <si>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</si>
  <si>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</si>
  <si>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</si>
  <si>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</si>
  <si>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</si>
  <si>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</si>
  <si>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</si>
  <si>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</si>
  <si>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</si>
  <si>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</si>
  <si>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</si>
  <si>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</si>
  <si>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</si>
  <si>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</si>
  <si>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</si>
  <si>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</si>
  <si>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</si>
  <si>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</si>
  <si>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</si>
  <si>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</si>
  <si>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</si>
  <si>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</si>
  <si>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</si>
  <si>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</si>
  <si>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</si>
  <si>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</si>
  <si>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</si>
  <si>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</si>
  <si>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</si>
  <si>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</si>
  <si>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</si>
  <si>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</si>
  <si>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</si>
  <si>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</si>
  <si>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</si>
  <si>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</si>
  <si>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</si>
  <si>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</si>
  <si>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</si>
  <si>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</si>
  <si>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</si>
  <si>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</si>
  <si>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</si>
  <si>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</si>
  <si>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</si>
  <si>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</si>
  <si>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</si>
  <si>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</si>
  <si>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</si>
  <si>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</si>
  <si>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</si>
  <si>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</si>
  <si>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</si>
  <si>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</si>
  <si>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</si>
  <si>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</si>
  <si>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</si>
  <si>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</si>
  <si>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</si>
  <si>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</si>
  <si>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</si>
  <si>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</si>
  <si>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</si>
  <si>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</si>
  <si>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</si>
  <si>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</si>
  <si>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</si>
  <si>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</si>
  <si>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</si>
  <si>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</si>
  <si>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</si>
  <si>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</si>
  <si>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</si>
  <si>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</si>
  <si>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</si>
  <si>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</si>
  <si>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</si>
  <si>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</si>
  <si>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</si>
  <si>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</si>
  <si>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</si>
  <si>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</si>
  <si>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</si>
  <si>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</si>
  <si>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</si>
  <si>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</si>
  <si>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</si>
  <si>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</si>
  <si>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</si>
  <si>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</si>
  <si>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</si>
  <si>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</si>
  <si>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</si>
  <si>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</si>
  <si>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</si>
  <si>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</si>
  <si>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</si>
  <si>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</si>
  <si>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</si>
  <si>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</si>
  <si>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</si>
  <si>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</si>
  <si>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</si>
  <si>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</si>
  <si>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</si>
  <si>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</si>
  <si>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</si>
  <si>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</si>
  <si>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</si>
  <si>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</si>
  <si>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</si>
  <si>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</si>
  <si>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</si>
  <si>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</si>
  <si>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</si>
  <si>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</si>
  <si>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</si>
  <si>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</si>
  <si>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</si>
  <si>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</si>
  <si>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</si>
  <si>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</si>
  <si>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</si>
  <si>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</si>
  <si>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</si>
  <si>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</si>
  <si>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</si>
  <si>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</si>
  <si>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</si>
  <si>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</si>
  <si>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</si>
  <si>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</si>
  <si>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</si>
  <si>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</si>
  <si>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</si>
  <si>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</si>
  <si>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</si>
  <si>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</si>
  <si>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</si>
  <si>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</si>
  <si>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</si>
  <si>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</si>
  <si>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</si>
  <si>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</si>
  <si>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</si>
  <si>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</si>
  <si>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</si>
  <si>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</si>
  <si>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</si>
  <si>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</si>
  <si>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</si>
  <si>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</si>
  <si>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</si>
  <si>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</si>
  <si>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</si>
  <si>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</si>
  <si>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</si>
  <si>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</si>
  <si>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</si>
  <si>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</si>
  <si>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</si>
  <si>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</si>
  <si>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</si>
  <si>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</si>
  <si>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</si>
  <si>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</si>
  <si>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</si>
  <si>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</si>
  <si>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</si>
  <si>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</si>
  <si>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</si>
  <si>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</si>
  <si>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</si>
  <si>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</si>
  <si>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</si>
  <si>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</si>
  <si>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</si>
  <si>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</si>
  <si>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</si>
  <si>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</si>
  <si>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</si>
  <si>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</si>
  <si>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</si>
  <si>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</si>
  <si>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</si>
  <si>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</si>
  <si>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</si>
  <si>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</si>
  <si>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</si>
  <si>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</si>
  <si>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</si>
  <si>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</si>
  <si>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</si>
  <si>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</si>
  <si>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</si>
  <si>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</si>
  <si>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</si>
  <si>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</si>
  <si>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</si>
  <si>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</si>
  <si>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</si>
  <si>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</si>
  <si>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</si>
  <si>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</si>
  <si>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</si>
  <si>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</si>
  <si>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</si>
  <si>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</si>
  <si>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</si>
  <si>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</si>
  <si>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</si>
  <si>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</si>
  <si>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</si>
  <si>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</si>
  <si>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</si>
  <si>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</si>
  <si>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</si>
  <si>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</si>
  <si>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</si>
  <si>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</si>
  <si>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</si>
  <si>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</si>
  <si>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</si>
  <si>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</si>
  <si>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</si>
  <si>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</si>
  <si>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</si>
  <si>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</si>
  <si>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</si>
  <si>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</si>
  <si>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</si>
  <si>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</si>
  <si>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</si>
  <si>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</si>
  <si>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</si>
  <si>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</si>
  <si>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</si>
  <si>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</si>
  <si>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</si>
  <si>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</si>
  <si>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</si>
  <si>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</si>
  <si>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</si>
  <si>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</si>
  <si>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</si>
  <si>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</si>
  <si>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</si>
  <si>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</si>
  <si>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</si>
  <si>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</si>
  <si>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</si>
  <si>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</si>
  <si>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</si>
  <si>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</si>
  <si>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</si>
  <si>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</si>
  <si>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</si>
  <si>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</si>
  <si>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</si>
  <si>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</si>
  <si>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</si>
  <si>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</si>
  <si>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</si>
  <si>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</si>
  <si>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</si>
  <si>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</si>
  <si>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</si>
  <si>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</si>
  <si>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</si>
  <si>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</si>
  <si>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</si>
  <si>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</si>
  <si>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</si>
  <si>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</si>
  <si>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</si>
  <si>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</si>
  <si>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</si>
  <si>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</si>
  <si>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</si>
  <si>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</si>
  <si>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</si>
  <si>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</si>
  <si>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</si>
  <si>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</si>
  <si>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</si>
  <si>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</si>
  <si>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</si>
  <si>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</si>
  <si>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</si>
  <si>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</si>
  <si>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</si>
  <si>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</si>
  <si>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</si>
  <si>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</si>
  <si>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</si>
  <si>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</si>
  <si>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</si>
  <si>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</si>
  <si>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</si>
  <si>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</si>
  <si>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</si>
  <si>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</si>
  <si>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</si>
  <si>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</si>
  <si>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</si>
  <si>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</si>
  <si>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</si>
  <si>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</si>
  <si>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</si>
  <si>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</si>
  <si>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</si>
  <si>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</si>
  <si>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</si>
  <si>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</si>
  <si>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</si>
  <si>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</si>
  <si>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</si>
  <si>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</si>
  <si>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</si>
  <si>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</si>
  <si>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</si>
  <si>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</si>
  <si>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</si>
  <si>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</si>
  <si>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</si>
  <si>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</si>
  <si>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</si>
  <si>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</si>
  <si>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</si>
  <si>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</si>
  <si>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</si>
  <si>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</si>
  <si>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</si>
  <si>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</si>
  <si>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</si>
  <si>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</si>
  <si>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</si>
  <si>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</si>
  <si>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</si>
  <si>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</si>
  <si>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</si>
  <si>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</si>
  <si>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</si>
  <si>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</si>
  <si>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</si>
  <si>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</si>
  <si>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</si>
  <si>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</si>
  <si>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</si>
  <si>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</si>
  <si>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</si>
  <si>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</si>
  <si>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</si>
  <si>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</si>
  <si>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</si>
  <si>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</si>
  <si>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</si>
  <si>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</si>
  <si>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</si>
  <si>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</si>
  <si>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</si>
  <si>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</si>
  <si>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</si>
  <si>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</si>
  <si>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</si>
  <si>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</si>
  <si>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</si>
  <si>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</si>
  <si>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</si>
  <si>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</si>
  <si>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</si>
  <si>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</si>
  <si>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</si>
  <si>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</si>
  <si>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</si>
  <si>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</si>
  <si>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</si>
  <si>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</si>
  <si>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</si>
  <si>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</si>
  <si>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</si>
  <si>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</si>
  <si>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</si>
  <si>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</si>
  <si>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</si>
  <si>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</si>
  <si>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</si>
  <si>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</si>
  <si>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</si>
  <si>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</si>
  <si>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</si>
  <si>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</si>
  <si>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</si>
  <si>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</si>
  <si>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</si>
  <si>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</si>
  <si>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</si>
  <si>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</si>
  <si>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</si>
  <si>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</si>
  <si>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</si>
  <si>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</si>
  <si>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</si>
  <si>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</si>
  <si>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</si>
  <si>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</si>
  <si>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</si>
  <si>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</si>
  <si>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</si>
  <si>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</si>
  <si>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</si>
  <si>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</si>
  <si>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</si>
  <si>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</si>
  <si>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</si>
  <si>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</si>
  <si>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</si>
  <si>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</si>
  <si>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</si>
  <si>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</si>
  <si>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</si>
  <si>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</si>
  <si>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</si>
  <si>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</si>
  <si>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</si>
  <si>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</si>
  <si>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</si>
  <si>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</si>
  <si>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</si>
  <si>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</si>
  <si>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</si>
  <si>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</si>
  <si>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</si>
  <si>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</si>
  <si>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</si>
  <si>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</si>
  <si>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</si>
  <si>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</si>
  <si>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</si>
  <si>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</si>
  <si>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</si>
  <si>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</si>
  <si>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</si>
  <si>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</si>
  <si>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</si>
  <si>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</si>
  <si>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</si>
  <si>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</si>
  <si>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</si>
  <si>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</si>
  <si>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</si>
  <si>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</si>
  <si>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</si>
  <si>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</si>
  <si>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</si>
  <si>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</si>
  <si>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</si>
  <si>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</si>
  <si>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</si>
  <si>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</si>
  <si>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</si>
  <si>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</si>
  <si>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</si>
  <si>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</si>
  <si>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</si>
  <si>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</si>
  <si>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</si>
  <si>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</si>
  <si>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</si>
  <si>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</si>
  <si>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</si>
  <si>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</si>
  <si>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</si>
  <si>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</si>
  <si>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</si>
  <si>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</si>
  <si>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</si>
  <si>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</si>
  <si>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</si>
  <si>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</si>
  <si>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</si>
  <si>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</si>
  <si>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</si>
  <si>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</si>
  <si>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</si>
  <si>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</si>
  <si>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</si>
  <si>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</si>
  <si>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</si>
  <si>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</si>
  <si>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</si>
  <si>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</si>
  <si>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</si>
  <si>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</si>
  <si>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</si>
  <si>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</si>
  <si>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</si>
  <si>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</si>
  <si>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</si>
  <si>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</si>
  <si>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</si>
  <si>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</si>
  <si>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</si>
  <si>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</si>
  <si>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</si>
  <si>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</si>
  <si>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</si>
  <si>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</si>
  <si>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</si>
  <si>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</si>
  <si>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</si>
  <si>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</si>
  <si>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</si>
  <si>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</si>
  <si>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</si>
  <si>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</si>
  <si>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</si>
  <si>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</si>
  <si>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</si>
  <si>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</si>
  <si>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</si>
  <si>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</si>
  <si>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</si>
  <si>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</si>
  <si>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</si>
  <si>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</si>
  <si>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</si>
  <si>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</si>
  <si>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</si>
  <si>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</si>
  <si>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</si>
  <si>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</si>
  <si>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</si>
  <si>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</si>
  <si>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</si>
  <si>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</si>
  <si>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</si>
  <si>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</si>
  <si>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</si>
  <si>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</si>
  <si>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</si>
  <si>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</si>
  <si>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</si>
  <si>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</si>
  <si>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</si>
  <si>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</si>
  <si>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</si>
  <si>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</si>
  <si>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</si>
  <si>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</si>
  <si>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</si>
  <si>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</si>
  <si>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</si>
  <si>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</si>
  <si>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</si>
  <si>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</si>
  <si>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</si>
  <si>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</si>
  <si>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</si>
  <si>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</si>
  <si>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</si>
  <si>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</si>
  <si>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</si>
  <si>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</si>
  <si>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</si>
  <si>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</si>
  <si>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</si>
  <si>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</si>
  <si>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</si>
  <si>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</si>
  <si>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</si>
  <si>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</si>
  <si>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</si>
  <si>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</si>
  <si>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</si>
  <si>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</si>
  <si>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</si>
  <si>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</si>
  <si>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</si>
  <si>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</si>
  <si>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</si>
  <si>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</si>
  <si>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</si>
  <si>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</si>
  <si>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</si>
  <si>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</si>
  <si>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</si>
  <si>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</si>
  <si>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</si>
  <si>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</si>
  <si>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</si>
  <si>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</si>
  <si>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</si>
  <si>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</si>
  <si>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</si>
  <si>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</si>
  <si>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</si>
  <si>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</si>
  <si>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</si>
  <si>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</si>
  <si>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</si>
  <si>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</si>
  <si>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</si>
  <si>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</si>
  <si>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</si>
  <si>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</si>
  <si>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</si>
  <si>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</si>
  <si>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</si>
  <si>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</si>
  <si>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</si>
  <si>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</si>
  <si>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</si>
  <si>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</si>
  <si>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</si>
  <si>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</si>
  <si>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</si>
  <si>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</si>
  <si>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</si>
  <si>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</si>
  <si>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</si>
  <si>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</si>
  <si>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</si>
  <si>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</si>
  <si>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</si>
  <si>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</si>
  <si>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</si>
  <si>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</si>
  <si>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</si>
  <si>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</si>
  <si>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</si>
  <si>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</si>
  <si>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</si>
  <si>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</si>
  <si>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</si>
  <si>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</si>
  <si>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</si>
  <si>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</si>
  <si>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</si>
  <si>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</si>
  <si>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</si>
  <si>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</si>
  <si>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</si>
  <si>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</si>
  <si>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</si>
  <si>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</si>
  <si>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</si>
  <si>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</si>
  <si>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</si>
  <si>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</si>
  <si>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</si>
  <si>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</si>
  <si>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</si>
  <si>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</si>
  <si>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</si>
  <si>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</si>
  <si>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</si>
  <si>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</si>
  <si>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</si>
  <si>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</si>
  <si>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</si>
  <si>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</si>
  <si>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</si>
  <si>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</si>
  <si>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</si>
  <si>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</si>
  <si>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</si>
  <si>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</si>
  <si>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</si>
  <si>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</si>
  <si>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</si>
  <si>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</si>
  <si>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</si>
  <si>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</si>
  <si>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</si>
  <si>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</si>
  <si>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</si>
  <si>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</si>
  <si>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</si>
  <si>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</si>
  <si>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</si>
  <si>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</si>
  <si>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</si>
  <si>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</si>
  <si>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</si>
  <si>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</si>
  <si>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</si>
  <si>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</si>
  <si>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</si>
  <si>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</si>
  <si>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</si>
  <si>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</si>
  <si>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</si>
  <si>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</si>
  <si>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</si>
  <si>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</si>
  <si>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</si>
  <si>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</si>
  <si>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</si>
  <si>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</si>
  <si>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</si>
  <si>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</si>
  <si>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</si>
  <si>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</si>
  <si>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</si>
  <si>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</si>
  <si>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</si>
  <si>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</si>
  <si>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</si>
  <si>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</si>
  <si>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</si>
  <si>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</si>
  <si>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</si>
  <si>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</si>
  <si>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</si>
  <si>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</si>
  <si>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</si>
  <si>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</si>
  <si>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</si>
  <si>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</si>
  <si>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</si>
  <si>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</si>
  <si>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</si>
  <si>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</si>
  <si>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</si>
  <si>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</si>
  <si>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</si>
  <si>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</si>
  <si>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</si>
  <si>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</si>
  <si>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</si>
  <si>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</si>
  <si>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</si>
  <si>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</si>
  <si>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</si>
  <si>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</si>
  <si>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</si>
  <si>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</si>
  <si>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</si>
  <si>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</si>
  <si>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</si>
  <si>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</si>
  <si>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</si>
  <si>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</si>
  <si>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</si>
  <si>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</si>
  <si>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</si>
  <si>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</si>
  <si>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</si>
  <si>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</si>
  <si>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</si>
  <si>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</si>
  <si>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</si>
  <si>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</si>
  <si>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</si>
  <si>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</si>
  <si>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</si>
  <si>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</si>
  <si>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</si>
  <si>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</si>
  <si>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</si>
  <si>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</si>
  <si>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</si>
  <si>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</si>
  <si>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</si>
  <si>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</si>
  <si>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</si>
  <si>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</si>
  <si>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</si>
  <si>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</si>
  <si>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</si>
  <si>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</si>
  <si>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</si>
  <si>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</si>
  <si>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</si>
  <si>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</si>
  <si>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</si>
  <si>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</si>
  <si>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</si>
  <si>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</si>
  <si>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</si>
  <si>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</si>
  <si>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</si>
  <si>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</si>
  <si>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</si>
  <si>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</si>
  <si>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</si>
  <si>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</si>
  <si>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</si>
  <si>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</si>
  <si>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</si>
  <si>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</si>
  <si>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</si>
  <si>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</si>
  <si>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</si>
  <si>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</si>
  <si>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</si>
  <si>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</si>
  <si>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</si>
  <si>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</si>
  <si>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</si>
  <si>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</si>
  <si>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</si>
  <si>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</si>
  <si>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</si>
  <si>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</si>
  <si>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</si>
  <si>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</si>
  <si>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</si>
  <si>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</si>
  <si>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</si>
  <si>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</si>
  <si>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</si>
  <si>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</si>
  <si>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</si>
  <si>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</si>
  <si>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</si>
  <si>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</si>
  <si>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</si>
  <si>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</si>
  <si>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</si>
  <si>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</si>
  <si>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</si>
  <si>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</si>
  <si>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</si>
  <si>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</si>
  <si>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</si>
  <si>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</si>
  <si>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</si>
  <si>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</si>
  <si>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</si>
  <si>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</si>
  <si>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</si>
  <si>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</si>
  <si>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</si>
  <si>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</si>
  <si>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</si>
  <si>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</si>
  <si>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</si>
  <si>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</si>
  <si>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</si>
  <si>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</si>
  <si>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</si>
  <si>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</si>
  <si>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</si>
  <si>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</si>
  <si>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</si>
  <si>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</si>
  <si>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</si>
  <si>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</si>
  <si>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</si>
  <si>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</si>
  <si>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</si>
  <si>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</si>
  <si>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</si>
  <si>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</si>
  <si>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</si>
  <si>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</si>
  <si>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</si>
  <si>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</si>
  <si>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</si>
  <si>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</si>
  <si>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</si>
  <si>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</si>
  <si>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</si>
  <si>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</si>
  <si>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</si>
  <si>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</si>
  <si>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</si>
  <si>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</si>
  <si>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</si>
  <si>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</si>
  <si>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</si>
  <si>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</si>
  <si>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</si>
  <si>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</si>
  <si>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</si>
  <si>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</si>
  <si>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</si>
  <si>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</si>
  <si>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</si>
  <si>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</si>
  <si>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</si>
  <si>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</si>
  <si>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</si>
  <si>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</si>
  <si>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</si>
  <si>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</si>
  <si>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</si>
  <si>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</si>
  <si>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</si>
  <si>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</si>
  <si>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</si>
  <si>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</si>
  <si>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</si>
  <si>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</si>
  <si>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</si>
  <si>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</si>
  <si>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</si>
  <si>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</si>
  <si>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</si>
  <si>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</si>
  <si>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</si>
  <si>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</si>
  <si>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</si>
  <si>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</si>
  <si>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</si>
  <si>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</si>
  <si>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</si>
  <si>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</si>
  <si>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</si>
  <si>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</si>
  <si>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</si>
  <si>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</si>
  <si>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</si>
  <si>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</si>
  <si>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</si>
  <si>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</si>
  <si>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</si>
  <si>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</si>
  <si>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</si>
  <si>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</si>
  <si>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</si>
  <si>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</si>
  <si>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</si>
  <si>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</si>
  <si>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</si>
  <si>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</si>
  <si>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</si>
  <si>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</si>
  <si>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</si>
  <si>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</si>
  <si>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</si>
  <si>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</si>
  <si>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</si>
  <si>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</si>
  <si>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</si>
  <si>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</si>
  <si>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</si>
  <si>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</si>
  <si>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</si>
  <si>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</si>
  <si>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</si>
  <si>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</si>
  <si>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</si>
  <si>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</si>
  <si>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</si>
  <si>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</si>
  <si>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</si>
  <si>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</si>
  <si>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</si>
  <si>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</si>
  <si>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</si>
  <si>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</si>
  <si>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</si>
  <si>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</si>
  <si>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</si>
  <si>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</si>
  <si>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</si>
  <si>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</si>
  <si>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</si>
  <si>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</si>
  <si>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</si>
  <si>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</si>
  <si>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</si>
  <si>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</si>
  <si>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</si>
  <si>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</si>
  <si>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</si>
  <si>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</si>
  <si>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</si>
  <si>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</si>
  <si>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</si>
  <si>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</si>
  <si>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</si>
  <si>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</si>
  <si>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</si>
  <si>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</si>
  <si>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</si>
  <si>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</si>
  <si>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</si>
  <si>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</si>
  <si>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</si>
  <si>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</si>
  <si>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</si>
  <si>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</si>
  <si>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</si>
  <si>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</si>
  <si>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</si>
  <si>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</si>
  <si>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</si>
  <si>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</si>
  <si>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</si>
  <si>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</si>
  <si>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</si>
  <si>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</si>
  <si>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</si>
  <si>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</si>
  <si>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</si>
  <si>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</si>
  <si>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</si>
  <si>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</si>
  <si>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</si>
  <si>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</si>
  <si>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</si>
  <si>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</si>
  <si>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</si>
  <si>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</si>
  <si>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</si>
  <si>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</si>
  <si>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</si>
  <si>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</si>
  <si>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</si>
  <si>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</si>
  <si>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</si>
  <si>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</si>
  <si>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</si>
  <si>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</si>
  <si>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</si>
  <si>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</si>
  <si>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</si>
  <si>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</si>
  <si>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</si>
  <si>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</si>
  <si>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</si>
  <si>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</si>
  <si>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</si>
  <si>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</si>
  <si>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</si>
  <si>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</si>
  <si>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</si>
  <si>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</si>
  <si>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</si>
  <si>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</si>
  <si>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</si>
  <si>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</si>
  <si>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</si>
  <si>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</si>
  <si>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</si>
  <si>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</si>
  <si>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</si>
  <si>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</si>
  <si>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</si>
  <si>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</si>
  <si>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</si>
  <si>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</si>
  <si>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</si>
  <si>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</si>
  <si>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</si>
  <si>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</si>
  <si>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</si>
  <si>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</si>
  <si>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</si>
  <si>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</si>
  <si>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</si>
  <si>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</si>
  <si>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</si>
  <si>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</si>
  <si>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</si>
  <si>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</si>
  <si>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</si>
  <si>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</si>
  <si>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</si>
  <si>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</si>
  <si>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</si>
  <si>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</si>
  <si>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</si>
  <si>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</si>
  <si>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</si>
  <si>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</si>
  <si>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</si>
  <si>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</si>
  <si>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</si>
  <si>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</si>
  <si>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</si>
  <si>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</si>
  <si>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</si>
  <si>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</si>
  <si>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</si>
  <si>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</si>
  <si>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</si>
  <si>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</si>
  <si>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</si>
  <si>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</si>
  <si>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</si>
  <si>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</si>
  <si>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</si>
  <si>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</si>
  <si>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</si>
  <si>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</si>
  <si>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</si>
  <si>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</si>
  <si>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</si>
  <si>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</si>
  <si>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</si>
  <si>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</si>
  <si>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</si>
  <si>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</si>
  <si>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</si>
  <si>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</si>
  <si>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</si>
  <si>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</si>
  <si>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</si>
  <si>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</si>
  <si>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</si>
  <si>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</si>
  <si>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</si>
  <si>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</si>
  <si>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</si>
  <si>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</si>
  <si>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</si>
  <si>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</si>
  <si>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</si>
  <si>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</si>
  <si>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</si>
  <si>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</si>
  <si>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</si>
  <si>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</si>
  <si>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</si>
  <si>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</si>
  <si>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</si>
  <si>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</si>
  <si>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</si>
  <si>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</si>
  <si>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</si>
  <si>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</si>
  <si>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</si>
  <si>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</si>
  <si>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</si>
  <si>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</si>
  <si>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</si>
  <si>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</si>
  <si>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</si>
  <si>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</si>
  <si>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</si>
  <si>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</si>
  <si>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</si>
  <si>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</si>
  <si>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</si>
  <si>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</si>
  <si>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</si>
  <si>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</si>
  <si>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</si>
  <si>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</si>
  <si>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</si>
  <si>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</si>
  <si>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</si>
  <si>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</si>
  <si>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</si>
  <si>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</si>
  <si>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</si>
  <si>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</si>
  <si>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</si>
  <si>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</si>
  <si>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</si>
  <si>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</si>
  <si>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</si>
  <si>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</si>
  <si>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</si>
  <si>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</si>
  <si>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</si>
  <si>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</si>
  <si>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</si>
  <si>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</si>
  <si>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</si>
  <si>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</si>
  <si>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</si>
  <si>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</si>
  <si>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</si>
  <si>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</si>
  <si>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</si>
  <si>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</si>
  <si>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</si>
  <si>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</si>
  <si>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</si>
  <si>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</si>
  <si>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</si>
  <si>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</si>
  <si>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</si>
  <si>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</si>
  <si>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</si>
  <si>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</si>
  <si>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</si>
  <si>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</si>
  <si>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</si>
  <si>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</si>
  <si>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</si>
  <si>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</si>
  <si>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</si>
  <si>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</si>
  <si>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</si>
  <si>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</si>
  <si>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</si>
  <si>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</si>
  <si>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</si>
  <si>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</si>
  <si>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</si>
  <si>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</si>
  <si>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</si>
  <si>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</si>
  <si>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</si>
  <si>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</si>
  <si>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</si>
  <si>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</si>
  <si>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</si>
  <si>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</si>
  <si>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</si>
  <si>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</si>
  <si>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</si>
  <si>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</si>
  <si>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</si>
  <si>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</si>
  <si>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</si>
  <si>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</si>
  <si>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</si>
  <si>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</si>
  <si>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</si>
  <si>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</si>
  <si>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</si>
  <si>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</si>
  <si>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</si>
  <si>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</si>
  <si>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</si>
  <si>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</si>
  <si>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</si>
  <si>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</si>
  <si>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</si>
  <si>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</si>
  <si>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</si>
  <si>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</si>
  <si>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</si>
  <si>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</si>
  <si>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</si>
  <si>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</si>
  <si>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</si>
  <si>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</si>
  <si>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</si>
  <si>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</si>
  <si>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</si>
  <si>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</si>
  <si>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</si>
  <si>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</si>
  <si>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</si>
  <si>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</si>
  <si>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</si>
  <si>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</si>
  <si>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</si>
  <si>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</si>
  <si>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</si>
  <si>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</si>
  <si>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</si>
  <si>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</si>
  <si>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</si>
  <si>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</si>
  <si>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</si>
  <si>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</si>
  <si>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</si>
  <si>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</si>
  <si>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</si>
  <si>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</si>
  <si>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</si>
  <si>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</si>
  <si>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</si>
  <si>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</si>
  <si>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</si>
  <si>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</si>
  <si>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</si>
  <si>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</si>
  <si>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</si>
  <si>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</si>
  <si>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</si>
  <si>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</si>
  <si>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</si>
  <si>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</si>
  <si>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</si>
  <si>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</si>
  <si>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</si>
  <si>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</si>
  <si>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</si>
  <si>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</si>
  <si>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</si>
  <si>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</si>
  <si>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</si>
  <si>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</si>
  <si>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</si>
  <si>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</si>
  <si>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</si>
  <si>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</si>
  <si>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</si>
  <si>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</si>
  <si>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</si>
  <si>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</si>
  <si>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</si>
  <si>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</si>
  <si>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</si>
  <si>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</si>
  <si>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</si>
  <si>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</si>
  <si>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</si>
  <si>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</si>
  <si>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</si>
  <si>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</si>
  <si>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</si>
  <si>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</si>
  <si>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</si>
  <si>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</si>
  <si>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</si>
  <si>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</si>
  <si>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</si>
  <si>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</si>
  <si>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</si>
  <si>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</si>
  <si>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</si>
  <si>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</si>
  <si>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</si>
  <si>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</si>
  <si>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</si>
  <si>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</si>
  <si>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</si>
  <si>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</si>
  <si>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</si>
  <si>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</si>
  <si>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</si>
  <si>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</si>
  <si>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</si>
  <si>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</si>
  <si>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</si>
  <si>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</si>
  <si>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</si>
  <si>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</si>
  <si>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</si>
  <si>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</si>
  <si>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</si>
  <si>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</si>
  <si>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</si>
  <si>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</si>
  <si>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</si>
  <si>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</si>
  <si>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</si>
  <si>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</si>
  <si>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</si>
  <si>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</si>
  <si>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</si>
  <si>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</si>
  <si>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</si>
  <si>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</si>
  <si>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</si>
  <si>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</si>
  <si>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</si>
  <si>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</si>
  <si>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</si>
  <si>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</si>
  <si>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</si>
  <si>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</si>
  <si>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</si>
  <si>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</si>
  <si>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</si>
  <si>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</si>
  <si>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</si>
  <si>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</si>
  <si>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</si>
  <si>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</si>
  <si>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</si>
  <si>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</si>
  <si>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</si>
  <si>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</si>
  <si>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</si>
  <si>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</si>
  <si>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</si>
  <si>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</si>
  <si>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</si>
  <si>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</si>
  <si>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</si>
  <si>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</si>
  <si>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</si>
  <si>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</si>
  <si>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</si>
  <si>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</si>
  <si>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</si>
  <si>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</si>
  <si>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</si>
  <si>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</si>
  <si>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</si>
  <si>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</si>
  <si>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</si>
  <si>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</si>
  <si>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</si>
  <si>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</si>
  <si>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</si>
  <si>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</si>
  <si>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</si>
  <si>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</si>
  <si>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</si>
  <si>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</si>
  <si>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</si>
  <si>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</si>
  <si>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</si>
  <si>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</si>
  <si>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</si>
  <si>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</si>
  <si>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</si>
  <si>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</si>
  <si>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</si>
  <si>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</si>
  <si>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</si>
  <si>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</si>
  <si>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</si>
  <si>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</si>
  <si>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</si>
  <si>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</si>
  <si>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</si>
  <si>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</si>
  <si>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</si>
  <si>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</si>
  <si>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</si>
  <si>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</si>
  <si>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</si>
  <si>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</si>
  <si>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</si>
  <si>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</si>
  <si>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</si>
  <si>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</si>
  <si>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</si>
  <si>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</si>
  <si>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</si>
  <si>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</si>
  <si>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</si>
  <si>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</si>
  <si>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</si>
  <si>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</si>
  <si>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</si>
  <si>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</si>
  <si>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</si>
  <si>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</si>
  <si>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</si>
  <si>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</si>
  <si>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</si>
  <si>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</si>
  <si>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</si>
  <si>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</si>
  <si>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</si>
  <si>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</si>
  <si>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</si>
  <si>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</si>
  <si>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</si>
  <si>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</si>
  <si>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</si>
  <si>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</si>
  <si>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</si>
  <si>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</si>
  <si>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</si>
  <si>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</si>
  <si>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</si>
  <si>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</si>
  <si>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</si>
  <si>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</si>
  <si>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</si>
  <si>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</si>
  <si>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</si>
  <si>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</si>
  <si>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</si>
  <si>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</si>
  <si>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</si>
  <si>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</si>
  <si>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</si>
  <si>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</si>
  <si>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</si>
  <si>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</si>
  <si>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</si>
  <si>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</si>
  <si>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</si>
  <si>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</si>
  <si>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</si>
  <si>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</si>
  <si>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</si>
  <si>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</si>
  <si>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</si>
  <si>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</si>
  <si>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</si>
  <si>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</si>
  <si>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</si>
  <si>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</si>
  <si>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</si>
  <si>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</si>
  <si>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</si>
  <si>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</si>
  <si>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</si>
  <si>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</si>
  <si>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</si>
  <si>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</si>
  <si>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</si>
  <si>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</si>
  <si>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</si>
  <si>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</si>
  <si>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</si>
  <si>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</si>
  <si>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</si>
  <si>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</si>
  <si>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</si>
  <si>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</si>
  <si>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</si>
  <si>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</si>
  <si>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</si>
  <si>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</si>
  <si>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</si>
  <si>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</si>
  <si>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</si>
  <si>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</si>
  <si>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</si>
  <si>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</si>
  <si>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</si>
  <si>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</si>
  <si>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</si>
  <si>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</si>
  <si>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</si>
  <si>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</si>
  <si>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</si>
  <si>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</si>
  <si>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</si>
  <si>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</si>
  <si>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</si>
  <si>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</si>
  <si>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</si>
  <si>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</si>
  <si>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</si>
  <si>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</si>
  <si>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</si>
  <si>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</si>
  <si>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</si>
  <si>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</si>
  <si>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</si>
  <si>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</si>
  <si>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</si>
  <si>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</si>
  <si>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</si>
  <si>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</si>
  <si>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</si>
  <si>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</si>
  <si>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</si>
  <si>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</si>
  <si>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</si>
  <si>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</si>
  <si>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</si>
  <si>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</si>
  <si>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</si>
  <si>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</si>
  <si>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</si>
  <si>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</si>
  <si>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</si>
  <si>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</si>
  <si>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</si>
  <si>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</si>
  <si>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</si>
  <si>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</si>
  <si>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</si>
  <si>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</si>
  <si>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</si>
  <si>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</si>
  <si>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</si>
  <si>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</si>
  <si>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</si>
  <si>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</si>
  <si>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</si>
  <si>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</si>
  <si>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</si>
  <si>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</si>
  <si>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</si>
  <si>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</si>
  <si>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</si>
  <si>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</si>
  <si>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</si>
  <si>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</si>
  <si>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</si>
  <si>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</si>
  <si>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</si>
  <si>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</si>
  <si>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</si>
  <si>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</si>
  <si>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</si>
  <si>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</si>
  <si>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</si>
  <si>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</si>
  <si>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</si>
  <si>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</si>
  <si>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</si>
  <si>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</si>
  <si>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</si>
  <si>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</si>
  <si>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</si>
  <si>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</si>
  <si>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</si>
  <si>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</si>
  <si>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</si>
  <si>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</si>
  <si>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</si>
  <si>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</si>
  <si>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</si>
  <si>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</si>
  <si>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</si>
  <si>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</si>
  <si>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</si>
  <si>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</si>
  <si>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</si>
  <si>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</si>
  <si>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</si>
  <si>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</si>
  <si>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</si>
  <si>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</si>
  <si>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</si>
  <si>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</si>
  <si>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</si>
  <si>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</si>
  <si>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</si>
  <si>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</si>
  <si>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</si>
  <si>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</si>
  <si>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</si>
  <si>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</si>
  <si>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</si>
  <si>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</si>
  <si>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</si>
  <si>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</si>
  <si>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</si>
  <si>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</si>
  <si>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</si>
  <si>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</si>
  <si>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</si>
  <si>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</si>
  <si>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</si>
  <si>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</si>
  <si>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</si>
  <si>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</si>
  <si>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</si>
  <si>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</si>
  <si>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</si>
  <si>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</si>
  <si>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</si>
  <si>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</si>
  <si>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</si>
  <si>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</si>
  <si>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</si>
  <si>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</si>
  <si>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</si>
  <si>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</si>
  <si>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</si>
  <si>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</si>
  <si>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</si>
  <si>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</si>
  <si>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</si>
  <si>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</si>
  <si>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</si>
  <si>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</si>
  <si>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</si>
  <si>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</si>
  <si>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</si>
  <si>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</si>
  <si>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</si>
  <si>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</si>
  <si>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</si>
  <si>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</si>
  <si>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</si>
  <si>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</si>
  <si>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</si>
  <si>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</si>
  <si>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</si>
  <si>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</si>
  <si>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</si>
  <si>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</si>
  <si>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</si>
  <si>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</si>
  <si>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</si>
  <si>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</si>
  <si>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</si>
  <si>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</si>
  <si>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</si>
  <si>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</si>
  <si>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</si>
  <si>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</si>
  <si>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</si>
  <si>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</si>
  <si>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</si>
  <si>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</si>
  <si>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</si>
  <si>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</si>
  <si>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</si>
  <si>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</si>
  <si>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</si>
  <si>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</si>
  <si>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</si>
  <si>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</si>
  <si>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</si>
  <si>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</si>
  <si>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</si>
  <si>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</si>
  <si>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</si>
  <si>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</si>
  <si>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</si>
  <si>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</si>
  <si>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</si>
  <si>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</si>
  <si>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</si>
  <si>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</si>
  <si>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</si>
  <si>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</si>
  <si>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</si>
  <si>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</si>
  <si>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</si>
  <si>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</si>
  <si>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</si>
  <si>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</si>
  <si>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</si>
  <si>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</si>
  <si>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</si>
  <si>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</si>
  <si>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</si>
  <si>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</si>
  <si>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</si>
  <si>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</si>
  <si>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</si>
  <si>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</si>
  <si>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</si>
  <si>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</si>
  <si>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</si>
  <si>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</si>
  <si>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</si>
  <si>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</si>
  <si>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</si>
  <si>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</si>
  <si>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</si>
  <si>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</si>
  <si>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</si>
  <si>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</si>
  <si>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</si>
  <si>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</si>
  <si>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</si>
  <si>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</si>
  <si>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</si>
  <si>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</si>
  <si>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</si>
  <si>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</si>
  <si>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</si>
  <si>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</si>
  <si>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</si>
  <si>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</si>
  <si>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</si>
  <si>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</si>
  <si>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</si>
  <si>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</si>
  <si>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</si>
  <si>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</si>
  <si>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</si>
  <si>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</si>
  <si>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</si>
  <si>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</si>
  <si>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</si>
  <si>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</si>
  <si>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</si>
  <si>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</si>
  <si>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</si>
  <si>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</si>
  <si>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</si>
  <si>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</si>
  <si>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</si>
  <si>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</si>
  <si>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</si>
  <si>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</si>
  <si>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</si>
  <si>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</si>
  <si>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</si>
  <si>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</si>
  <si>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</si>
  <si>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</si>
  <si>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</si>
  <si>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</si>
  <si>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</si>
  <si>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</si>
  <si>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</si>
  <si>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</si>
  <si>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</si>
  <si>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</si>
  <si>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</si>
  <si>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</si>
  <si>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</si>
  <si>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</si>
  <si>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</si>
  <si>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</si>
  <si>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</si>
  <si>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</si>
  <si>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</si>
  <si>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</si>
  <si>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</si>
  <si>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</si>
  <si>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</si>
  <si>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</si>
  <si>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</si>
  <si>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</si>
  <si>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</si>
  <si>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</si>
  <si>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</si>
  <si>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</si>
  <si>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</si>
  <si>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</si>
  <si>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</si>
  <si>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</si>
  <si>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</si>
  <si>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</si>
  <si>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</si>
  <si>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</si>
  <si>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</si>
  <si>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</si>
  <si>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</si>
  <si>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</si>
  <si>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</si>
  <si>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</si>
  <si>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</si>
  <si>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</si>
  <si>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</si>
  <si>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</si>
  <si>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</si>
  <si>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</si>
  <si>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</si>
  <si>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</si>
  <si>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</si>
  <si>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</si>
  <si>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</si>
  <si>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</si>
  <si>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</si>
  <si>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</si>
  <si>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</si>
  <si>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</si>
  <si>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</si>
  <si>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</si>
  <si>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</si>
  <si>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</si>
  <si>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</si>
  <si>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</si>
  <si>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</si>
  <si>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</si>
  <si>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</si>
  <si>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</si>
  <si>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</si>
  <si>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</si>
  <si>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</si>
  <si>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</si>
  <si>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</si>
  <si>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</si>
  <si>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</si>
  <si>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</si>
  <si>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</si>
  <si>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</si>
  <si>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</si>
  <si>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</si>
  <si>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</si>
  <si>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</si>
  <si>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</si>
  <si>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</si>
  <si>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</si>
  <si>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</si>
  <si>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</si>
  <si>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</si>
  <si>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</si>
  <si>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</si>
  <si>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</si>
  <si>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</si>
  <si>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</si>
  <si>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</si>
  <si>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</si>
  <si>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</si>
  <si>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</si>
  <si>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</si>
  <si>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</si>
  <si>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</si>
  <si>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</si>
  <si>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</si>
  <si>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</si>
  <si>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</si>
  <si>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</si>
  <si>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</si>
  <si>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</si>
  <si>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</si>
  <si>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</si>
  <si>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</si>
  <si>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</si>
  <si>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</si>
  <si>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</si>
  <si>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</si>
  <si>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</si>
  <si>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</si>
  <si>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</si>
  <si>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</si>
  <si>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</si>
  <si>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</si>
  <si>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</si>
  <si>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</si>
  <si>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</si>
  <si>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</si>
  <si>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</si>
  <si>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</si>
  <si>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</si>
  <si>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</si>
  <si>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</si>
  <si>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</si>
  <si>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</si>
  <si>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</si>
  <si>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</si>
  <si>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</si>
  <si>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</si>
  <si>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</si>
  <si>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</si>
  <si>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</si>
  <si>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</si>
  <si>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</si>
  <si>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</si>
  <si>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</si>
  <si>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</si>
  <si>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</si>
  <si>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</si>
  <si>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</si>
  <si>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</si>
  <si>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</si>
  <si>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</si>
  <si>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</si>
  <si>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</si>
  <si>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</si>
  <si>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</si>
  <si>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</si>
  <si>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</si>
  <si>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</si>
  <si>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</si>
  <si>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</si>
  <si>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</si>
  <si>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</si>
  <si>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</si>
  <si>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</si>
  <si>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</si>
  <si>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</si>
  <si>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</si>
  <si>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</si>
  <si>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</si>
  <si>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</si>
  <si>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</si>
  <si>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</si>
  <si>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</si>
  <si>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</si>
  <si>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</si>
  <si>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</si>
  <si>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</si>
  <si>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</si>
  <si>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</si>
  <si>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</si>
  <si>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</si>
  <si>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</si>
  <si>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</si>
  <si>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</si>
  <si>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</si>
  <si>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</si>
  <si>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</si>
  <si>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</si>
  <si>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</si>
  <si>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</si>
  <si>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</si>
  <si>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</si>
  <si>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</si>
  <si>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</si>
  <si>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</si>
  <si>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</si>
  <si>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</si>
  <si>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</si>
  <si>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</si>
  <si>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</si>
  <si>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</si>
  <si>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</si>
  <si>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</si>
  <si>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</si>
  <si>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</si>
  <si>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</si>
  <si>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</si>
  <si>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</si>
  <si>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</si>
  <si>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</si>
  <si>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</si>
  <si>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</si>
  <si>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</si>
  <si>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</si>
  <si>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</si>
  <si>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</si>
  <si>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</si>
  <si>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</si>
  <si>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</si>
  <si>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</si>
  <si>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</si>
  <si>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</si>
  <si>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</si>
  <si>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</si>
  <si>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</si>
  <si>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</si>
  <si>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</si>
  <si>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</si>
  <si>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</si>
  <si>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</si>
  <si>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</si>
  <si>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</si>
  <si>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</si>
  <si>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</si>
  <si>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</si>
  <si>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</si>
  <si>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</si>
  <si>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</si>
  <si>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</si>
  <si>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</si>
  <si>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</si>
  <si>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</si>
  <si>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</si>
  <si>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</si>
  <si>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</si>
  <si>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</si>
  <si>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</si>
  <si>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</si>
  <si>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</si>
  <si>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</si>
  <si>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</si>
  <si>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</si>
  <si>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</si>
  <si>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</si>
  <si>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</si>
  <si>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</si>
  <si>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</si>
  <si>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</si>
  <si>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</si>
  <si>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</si>
  <si>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</si>
  <si>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</si>
  <si>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</si>
  <si>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</si>
  <si>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</si>
  <si>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</si>
  <si>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</si>
  <si>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</si>
  <si>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</si>
  <si>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</si>
  <si>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</si>
  <si>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</si>
  <si>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</si>
  <si>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</si>
  <si>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</si>
  <si>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</si>
  <si>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</si>
  <si>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</si>
  <si>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</si>
  <si>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</si>
  <si>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</si>
  <si>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</si>
  <si>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</si>
  <si>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</si>
  <si>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</si>
  <si>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</si>
  <si>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</si>
  <si>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</si>
  <si>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</si>
  <si>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</si>
  <si>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</si>
  <si>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</si>
  <si>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</si>
  <si>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</si>
  <si>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</si>
  <si>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</si>
  <si>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</si>
  <si>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</si>
  <si>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</si>
  <si>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</si>
  <si>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</si>
  <si>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</si>
  <si>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</si>
  <si>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</si>
  <si>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</si>
  <si>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</si>
  <si>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</si>
  <si>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</si>
  <si>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</si>
  <si>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</si>
  <si>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</si>
  <si>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</si>
  <si>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</si>
  <si>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</si>
  <si>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</si>
  <si>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</si>
  <si>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</si>
  <si>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</si>
  <si>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</si>
  <si>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</si>
  <si>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</si>
  <si>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</si>
  <si>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</si>
  <si>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</si>
  <si>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</si>
  <si>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</si>
  <si>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</si>
  <si>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</si>
  <si>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</si>
  <si>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</si>
  <si>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</si>
  <si>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</si>
  <si>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</si>
  <si>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</si>
  <si>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</si>
  <si>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</si>
  <si>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</si>
  <si>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</si>
  <si>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</si>
  <si>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</si>
  <si>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</si>
  <si>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</si>
  <si>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</si>
  <si>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</si>
  <si>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</si>
  <si>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</si>
  <si>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</si>
  <si>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</si>
  <si>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</si>
  <si>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</si>
  <si>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</si>
  <si>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</si>
  <si>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</si>
  <si>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</si>
  <si>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</si>
  <si>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</si>
  <si>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</si>
  <si>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</si>
  <si>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</si>
  <si>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</si>
  <si>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</si>
  <si>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</si>
  <si>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</si>
  <si>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</si>
  <si>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</si>
  <si>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</si>
  <si>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</si>
  <si>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</si>
  <si>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</si>
  <si>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</si>
  <si>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</si>
  <si>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</si>
  <si>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</si>
  <si>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</si>
  <si>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</si>
  <si>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</si>
  <si>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</si>
  <si>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</si>
  <si>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</si>
  <si>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</si>
  <si>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</si>
  <si>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</si>
  <si>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</si>
  <si>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</si>
  <si>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</si>
  <si>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</si>
  <si>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</si>
  <si>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</si>
  <si>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</si>
  <si>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</si>
  <si>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</si>
  <si>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</si>
  <si>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</si>
  <si>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</si>
  <si>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</si>
  <si>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</si>
  <si>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</si>
  <si>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</si>
  <si>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</si>
  <si>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</si>
  <si>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</si>
  <si>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</si>
  <si>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</si>
  <si>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</si>
  <si>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</si>
  <si>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</si>
  <si>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</si>
  <si>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</si>
  <si>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</si>
  <si>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</si>
  <si>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</si>
  <si>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</si>
  <si>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</si>
  <si>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</si>
  <si>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</si>
  <si>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</si>
  <si>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</si>
  <si>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</si>
  <si>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</si>
  <si>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</si>
  <si>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</si>
  <si>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</si>
  <si>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</si>
  <si>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</si>
  <si>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</si>
  <si>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</si>
  <si>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</si>
  <si>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</si>
  <si>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</si>
  <si>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</si>
  <si>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</si>
  <si>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</si>
  <si>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</si>
  <si>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</si>
  <si>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</si>
  <si>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</si>
  <si>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</si>
  <si>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</si>
  <si>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</si>
  <si>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</si>
  <si>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</si>
  <si>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</si>
  <si>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</si>
  <si>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</si>
  <si>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</si>
  <si>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</si>
  <si>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</si>
  <si>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</si>
  <si>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</si>
  <si>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</si>
  <si>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</si>
  <si>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</si>
  <si>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</si>
  <si>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</si>
  <si>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</si>
  <si>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</si>
  <si>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</si>
  <si>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</si>
  <si>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</si>
  <si>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</si>
  <si>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</si>
  <si>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</si>
  <si>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</si>
  <si>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</si>
  <si>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</si>
  <si>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</si>
  <si>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</si>
  <si>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</si>
  <si>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</si>
  <si>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</si>
  <si>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</si>
  <si>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</si>
  <si>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</si>
  <si>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</si>
  <si>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</si>
  <si>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</si>
  <si>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</si>
  <si>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</si>
  <si>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</si>
  <si>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</si>
  <si>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</si>
  <si>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</si>
  <si>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</si>
  <si>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</si>
  <si>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</si>
  <si>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</si>
  <si>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</si>
  <si>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</si>
  <si>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</si>
  <si>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</si>
  <si>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</si>
  <si>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</si>
  <si>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</si>
  <si>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</si>
  <si>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</si>
  <si>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</si>
  <si>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</si>
  <si>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</si>
  <si>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</si>
  <si>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</si>
  <si>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</si>
  <si>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</si>
  <si>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</si>
  <si>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</si>
  <si>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</si>
  <si>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</si>
  <si>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</si>
  <si>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</si>
  <si>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</si>
  <si>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</si>
  <si>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</si>
  <si>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</si>
  <si>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</si>
  <si>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</si>
  <si>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</si>
  <si>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</si>
  <si>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</si>
  <si>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</si>
  <si>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</si>
  <si>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</si>
  <si>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</si>
  <si>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</si>
  <si>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</si>
  <si>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</si>
  <si>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</si>
  <si>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</si>
  <si>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</si>
  <si>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</si>
  <si>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</si>
  <si>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</si>
  <si>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</si>
  <si>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</si>
  <si>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</si>
  <si>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</si>
  <si>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</si>
  <si>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</si>
  <si>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</si>
  <si>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</si>
  <si>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</si>
  <si>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</si>
  <si>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</si>
  <si>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</si>
  <si>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</si>
  <si>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</si>
  <si>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</si>
  <si>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</si>
  <si>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</si>
  <si>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</si>
  <si>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</si>
  <si>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</si>
  <si>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</si>
  <si>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</si>
  <si>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</si>
  <si>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</si>
  <si>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</si>
  <si>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</si>
  <si>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</si>
  <si>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</si>
  <si>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</si>
  <si>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</si>
  <si>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</si>
  <si>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</si>
  <si>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</si>
  <si>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</si>
  <si>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</si>
  <si>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</si>
  <si>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</si>
  <si>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</si>
  <si>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</si>
  <si>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</si>
  <si>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</si>
  <si>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</si>
  <si>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</si>
  <si>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</si>
  <si>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</si>
  <si>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</si>
  <si>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</si>
  <si>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</si>
  <si>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</si>
  <si>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</si>
  <si>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</si>
  <si>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</si>
  <si>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</si>
  <si>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</si>
  <si>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</si>
  <si>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</si>
  <si>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</si>
  <si>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</si>
  <si>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</si>
  <si>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</si>
  <si>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</si>
  <si>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</si>
  <si>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</si>
  <si>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</si>
  <si>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</si>
  <si>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</si>
  <si>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</si>
  <si>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</si>
  <si>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</si>
  <si>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</si>
  <si>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</si>
  <si>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</si>
  <si>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</si>
  <si>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</si>
  <si>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</si>
  <si>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</si>
  <si>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</si>
  <si>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</si>
  <si>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</si>
  <si>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</si>
  <si>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</si>
  <si>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</si>
  <si>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</si>
  <si>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</si>
  <si>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</si>
  <si>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</si>
  <si>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</si>
  <si>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</si>
  <si>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</si>
  <si>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</si>
  <si>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</si>
  <si>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</si>
  <si>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</si>
  <si>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</si>
  <si>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</si>
  <si>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</si>
  <si>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</si>
  <si>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</si>
  <si>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</si>
  <si>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</si>
  <si>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</si>
  <si>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</si>
  <si>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</si>
  <si>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</si>
  <si>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</si>
  <si>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</si>
  <si>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</si>
  <si>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</si>
  <si>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</si>
  <si>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</si>
  <si>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</si>
  <si>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</si>
  <si>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</si>
  <si>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</si>
  <si>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</si>
  <si>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</si>
  <si>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</si>
  <si>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</si>
  <si>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</si>
  <si>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</si>
  <si>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</si>
  <si>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</si>
  <si>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</si>
  <si>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</si>
  <si>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</si>
  <si>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</si>
  <si>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</si>
  <si>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</si>
  <si>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</si>
  <si>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</si>
  <si>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</si>
  <si>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</si>
  <si>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</si>
  <si>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</si>
  <si>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</si>
  <si>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</si>
  <si>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</si>
  <si>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</si>
  <si>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</si>
  <si>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</si>
  <si>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</si>
  <si>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</si>
  <si>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</si>
  <si>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</si>
  <si>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</si>
  <si>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</si>
  <si>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</si>
  <si>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</si>
  <si>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</si>
  <si>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</si>
  <si>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</si>
  <si>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</si>
  <si>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</si>
  <si>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</si>
  <si>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</si>
  <si>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</si>
  <si>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</si>
  <si>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</si>
  <si>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</si>
  <si>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</si>
  <si>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</si>
  <si>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</si>
  <si>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</si>
  <si>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</si>
  <si>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</si>
  <si>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</si>
  <si>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</si>
  <si>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</si>
  <si>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</si>
  <si>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</si>
  <si>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</si>
  <si>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</si>
  <si>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</si>
  <si>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</si>
  <si>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</si>
  <si>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</si>
  <si>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</si>
  <si>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</si>
  <si>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</si>
  <si>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</si>
  <si>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</si>
  <si>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</si>
  <si>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</si>
  <si>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</si>
  <si>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</si>
  <si>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</si>
  <si>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</si>
  <si>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</si>
  <si>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</si>
  <si>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</si>
  <si>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</si>
  <si>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</si>
  <si>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</si>
  <si>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</si>
  <si>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</si>
  <si>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</si>
  <si>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</si>
  <si>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</si>
  <si>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</si>
  <si>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</si>
  <si>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</si>
  <si>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</si>
  <si>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</si>
  <si>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</si>
  <si>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</si>
  <si>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</si>
  <si>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</si>
  <si>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</si>
  <si>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</si>
  <si>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</si>
  <si>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</si>
  <si>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</si>
  <si>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</si>
  <si>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</si>
  <si>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</si>
  <si>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</si>
  <si>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</si>
  <si>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</si>
  <si>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</si>
  <si>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</si>
  <si>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</si>
  <si>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</si>
  <si>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</si>
  <si>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</si>
  <si>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</si>
  <si>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</si>
  <si>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</si>
  <si>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</si>
  <si>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</si>
  <si>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</si>
  <si>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</si>
  <si>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</si>
  <si>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</si>
  <si>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</si>
  <si>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</si>
  <si>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</si>
  <si>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</si>
  <si>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</si>
  <si>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</si>
  <si>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</si>
  <si>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</si>
  <si>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</si>
  <si>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</si>
  <si>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</si>
  <si>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</si>
  <si>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</si>
  <si>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</si>
  <si>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</si>
  <si>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</si>
  <si>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</si>
  <si>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</si>
  <si>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</si>
  <si>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</si>
  <si>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</si>
  <si>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</si>
  <si>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</si>
  <si>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</si>
  <si>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</si>
  <si>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</si>
  <si>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</si>
  <si>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</si>
  <si>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</si>
  <si>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</si>
  <si>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</si>
  <si>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</si>
  <si>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</si>
  <si>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</si>
  <si>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</si>
  <si>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</si>
  <si>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</si>
  <si>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</si>
  <si>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</si>
  <si>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</si>
  <si>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</si>
  <si>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</si>
  <si>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</si>
  <si>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</si>
  <si>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</si>
  <si>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</si>
  <si>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</si>
  <si>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</si>
  <si>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</si>
  <si>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</si>
  <si>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</si>
  <si>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</si>
  <si>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</si>
  <si>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</si>
  <si>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</si>
  <si>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</si>
  <si>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</si>
  <si>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</si>
  <si>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</si>
  <si>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</si>
  <si>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</si>
  <si>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</si>
  <si>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</si>
  <si>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</si>
  <si>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</si>
  <si>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</si>
  <si>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</si>
  <si>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</si>
  <si>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</si>
  <si>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</si>
  <si>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</si>
  <si>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</si>
  <si>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</si>
  <si>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</si>
  <si>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</si>
  <si>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</si>
  <si>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</si>
  <si>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</si>
  <si>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</si>
  <si>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</si>
  <si>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</si>
  <si>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</si>
  <si>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</si>
  <si>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</si>
  <si>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</si>
  <si>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</si>
  <si>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</si>
  <si>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</si>
  <si>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</si>
  <si>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</si>
  <si>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</si>
  <si>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</si>
  <si>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</si>
  <si>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</si>
  <si>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</si>
  <si>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</si>
  <si>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</si>
  <si>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</si>
  <si>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</si>
  <si>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</si>
  <si>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</si>
  <si>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</si>
  <si>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</si>
  <si>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</si>
  <si>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</si>
  <si>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</si>
  <si>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</si>
  <si>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</si>
  <si>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</si>
  <si>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</si>
  <si>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</si>
  <si>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</si>
  <si>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</si>
  <si>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</si>
  <si>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</si>
  <si>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</si>
  <si>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</si>
  <si>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</si>
  <si>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</si>
  <si>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</si>
  <si>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</si>
  <si>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</si>
  <si>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</si>
  <si>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</si>
  <si>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</si>
  <si>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</si>
  <si>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</si>
  <si>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</si>
  <si>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</si>
  <si>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</si>
  <si>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</si>
  <si>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</si>
  <si>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</si>
  <si>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</si>
  <si>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</si>
  <si>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</si>
  <si>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</si>
  <si>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</si>
  <si>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</si>
  <si>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</si>
  <si>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</si>
  <si>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</si>
  <si>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</si>
  <si>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</si>
  <si>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</si>
  <si>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</si>
  <si>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</si>
  <si>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</si>
  <si>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</si>
  <si>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</si>
  <si>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</si>
  <si>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</si>
  <si>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</si>
  <si>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</si>
  <si>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</si>
  <si>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</si>
  <si>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</si>
  <si>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</si>
  <si>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</si>
  <si>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</si>
  <si>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</si>
  <si>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</si>
  <si>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</si>
  <si>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</si>
  <si>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</si>
  <si>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</si>
  <si>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</si>
  <si>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</si>
  <si>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</si>
  <si>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</si>
  <si>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</si>
  <si>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</si>
  <si>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</si>
  <si>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</si>
  <si>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</si>
  <si>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</si>
  <si>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</si>
  <si>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</si>
  <si>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</si>
  <si>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</si>
  <si>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</si>
  <si>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</si>
  <si>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</si>
  <si>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</si>
  <si>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</si>
  <si>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</si>
  <si>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</si>
  <si>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</si>
  <si>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</si>
  <si>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</si>
  <si>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</si>
  <si>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</si>
  <si>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</si>
  <si>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</si>
  <si>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</si>
  <si>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</si>
  <si>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</si>
  <si>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</si>
  <si>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</si>
  <si>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</si>
  <si>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</si>
  <si>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</si>
  <si>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</si>
  <si>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</si>
  <si>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</si>
  <si>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</si>
  <si>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</si>
  <si>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</si>
  <si>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</si>
  <si>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</si>
  <si>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</si>
  <si>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</si>
  <si>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</si>
  <si>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</si>
  <si>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</si>
  <si>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</si>
  <si>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</si>
  <si>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</si>
  <si>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</si>
  <si>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</si>
  <si>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</si>
  <si>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</si>
  <si>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</si>
  <si>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</si>
  <si>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</si>
  <si>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</si>
  <si>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</si>
  <si>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</si>
  <si>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</si>
  <si>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</si>
  <si>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</si>
  <si>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</si>
  <si>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</si>
  <si>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</si>
  <si>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</si>
  <si>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</si>
  <si>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</si>
  <si>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</si>
  <si>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</si>
  <si>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</si>
  <si>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</si>
  <si>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</si>
  <si>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</si>
  <si>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</si>
  <si>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</si>
  <si>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</si>
  <si>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</si>
  <si>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</si>
  <si>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</si>
  <si>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</si>
  <si>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</si>
  <si>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</si>
  <si>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</si>
  <si>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</si>
  <si>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</si>
  <si>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</si>
  <si>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</si>
  <si>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</si>
  <si>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</si>
  <si>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</si>
  <si>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</si>
  <si>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</si>
  <si>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</si>
  <si>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</si>
  <si>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</si>
  <si>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</si>
  <si>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</si>
  <si>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</si>
  <si>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</si>
  <si>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</si>
  <si>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</si>
  <si>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</si>
  <si>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</si>
  <si>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</si>
  <si>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</si>
  <si>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</si>
  <si>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</si>
  <si>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</si>
  <si>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</si>
  <si>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</si>
  <si>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</si>
  <si>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</si>
  <si>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</si>
  <si>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</si>
  <si>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</si>
  <si>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</si>
  <si>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</si>
  <si>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</si>
  <si>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</si>
  <si>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</si>
  <si>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</si>
  <si>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</si>
  <si>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</si>
  <si>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</si>
  <si>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</si>
  <si>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</si>
  <si>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</si>
  <si>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</si>
  <si>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</si>
  <si>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</si>
  <si>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</si>
  <si>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</si>
  <si>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</si>
  <si>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</si>
  <si>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</si>
  <si>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</si>
  <si>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</si>
  <si>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</si>
  <si>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</si>
  <si>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</si>
  <si>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</si>
  <si>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</si>
  <si>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</si>
  <si>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</si>
  <si>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</si>
  <si>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</si>
  <si>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</si>
  <si>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</si>
  <si>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</si>
  <si>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</si>
  <si>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</si>
  <si>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</si>
  <si>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</si>
  <si>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</si>
  <si>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</si>
  <si>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</si>
  <si>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</si>
  <si>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</si>
  <si>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</si>
  <si>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</si>
  <si>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</si>
  <si>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</si>
  <si>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</si>
  <si>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</si>
  <si>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</si>
  <si>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</si>
  <si>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</si>
  <si>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</si>
  <si>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</si>
  <si>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</si>
  <si>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</si>
  <si>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</si>
  <si>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</si>
  <si>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</si>
  <si>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</si>
  <si>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</si>
  <si>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</si>
  <si>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</si>
  <si>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</si>
  <si>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</si>
  <si>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</si>
  <si>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</si>
  <si>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</si>
  <si>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</si>
  <si>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</si>
  <si>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</si>
  <si>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</si>
  <si>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</si>
  <si>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</si>
  <si>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</si>
  <si>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</si>
  <si>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</si>
  <si>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</si>
  <si>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</si>
  <si>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</si>
  <si>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</si>
  <si>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</si>
  <si>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</si>
  <si>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</si>
  <si>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</si>
  <si>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</si>
  <si>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</si>
  <si>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</si>
  <si>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</si>
  <si>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</si>
  <si>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</si>
  <si>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</si>
  <si>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</si>
  <si>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</si>
  <si>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</si>
  <si>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</si>
  <si>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</si>
  <si>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</si>
  <si>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</si>
  <si>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</si>
  <si>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</si>
  <si>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</si>
  <si>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</si>
  <si>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</si>
  <si>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</si>
  <si>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</si>
  <si>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</si>
  <si>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</si>
  <si>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</si>
  <si>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</si>
  <si>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</si>
  <si>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</si>
  <si>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</si>
  <si>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</si>
  <si>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</si>
  <si>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</si>
  <si>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</si>
  <si>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</si>
  <si>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</si>
  <si>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</si>
  <si>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</si>
  <si>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</si>
  <si>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</si>
  <si>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</si>
  <si>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</si>
  <si>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</si>
  <si>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</si>
  <si>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</si>
  <si>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</si>
  <si>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</si>
  <si>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</si>
  <si>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</si>
  <si>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</si>
  <si>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</si>
  <si>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</si>
  <si>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</si>
  <si>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</si>
  <si>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</si>
  <si>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</si>
  <si>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</si>
  <si>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</si>
  <si>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</si>
  <si>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</si>
  <si>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</si>
  <si>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</si>
  <si>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</si>
  <si>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</si>
  <si>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</si>
  <si>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</si>
  <si>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</si>
  <si>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</si>
  <si>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</si>
  <si>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</si>
  <si>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</si>
  <si>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</si>
  <si>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</si>
  <si>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</si>
  <si>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</si>
  <si>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</si>
  <si>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</si>
  <si>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</si>
  <si>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</si>
  <si>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</si>
  <si>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</si>
  <si>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</si>
  <si>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</si>
  <si>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</si>
  <si>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</si>
  <si>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</si>
  <si>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</si>
  <si>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</si>
  <si>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</si>
  <si>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</si>
  <si>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</si>
  <si>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</si>
  <si>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</si>
  <si>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</si>
  <si>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</si>
  <si>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</si>
  <si>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</si>
  <si>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</si>
  <si>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</si>
  <si>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</si>
  <si>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</si>
  <si>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</si>
  <si>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</si>
  <si>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</si>
  <si>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</si>
  <si>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</si>
  <si>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</si>
  <si>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</si>
  <si>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</si>
  <si>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</si>
  <si>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</si>
  <si>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</si>
  <si>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</si>
  <si>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</si>
  <si>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</si>
  <si>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</si>
  <si>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</si>
  <si>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</si>
  <si>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</si>
  <si>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</si>
  <si>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</si>
  <si>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</si>
  <si>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</si>
  <si>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</si>
  <si>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</si>
  <si>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</si>
  <si>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</si>
  <si>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</si>
  <si>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</si>
  <si>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</si>
  <si>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</si>
  <si>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</si>
  <si>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</si>
  <si>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</si>
  <si>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</si>
  <si>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</si>
  <si>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</si>
  <si>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</si>
  <si>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</si>
  <si>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</si>
  <si>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</si>
  <si>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</si>
  <si>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</si>
  <si>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</si>
  <si>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</si>
  <si>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</si>
  <si>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</si>
  <si>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</si>
  <si>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</si>
  <si>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</si>
  <si>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</si>
  <si>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</si>
  <si>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</si>
  <si>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</si>
  <si>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</si>
  <si>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</si>
  <si>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</si>
  <si>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</si>
  <si>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</si>
  <si>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</si>
  <si>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</si>
  <si>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</si>
  <si>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</si>
  <si>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</si>
  <si>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</si>
  <si>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</si>
  <si>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</si>
  <si>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</si>
  <si>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</si>
  <si>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</si>
  <si>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</si>
  <si>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</si>
  <si>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</si>
  <si>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</si>
  <si>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</si>
  <si>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</si>
  <si>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</si>
  <si>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</si>
  <si>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</si>
  <si>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</si>
  <si>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</si>
  <si>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</si>
  <si>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</si>
  <si>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</si>
  <si>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</si>
  <si>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</si>
  <si>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</si>
  <si>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</si>
  <si>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</si>
  <si>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</si>
  <si>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</si>
  <si>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</si>
  <si>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</si>
  <si>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</si>
  <si>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</si>
  <si>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</si>
  <si>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</si>
  <si>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</si>
  <si>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</si>
  <si>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</si>
  <si>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</si>
  <si>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</si>
  <si>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</si>
  <si>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</si>
  <si>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</si>
  <si>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</si>
  <si>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</si>
  <si>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</si>
  <si>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</si>
  <si>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</si>
  <si>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</si>
  <si>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</si>
  <si>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</si>
  <si>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</si>
  <si>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</si>
  <si>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</si>
  <si>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</si>
  <si>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</si>
  <si>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</si>
  <si>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</si>
  <si>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</si>
  <si>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</si>
  <si>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</si>
  <si>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</si>
  <si>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</si>
  <si>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</si>
  <si>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</si>
  <si>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</si>
  <si>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</si>
  <si>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</si>
  <si>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</si>
  <si>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</si>
  <si>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</si>
  <si>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</si>
  <si>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</si>
  <si>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</si>
  <si>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</si>
  <si>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</si>
  <si>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</si>
  <si>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</si>
  <si>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</si>
  <si>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</si>
  <si>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</si>
  <si>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</si>
  <si>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</si>
  <si>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</si>
  <si>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</si>
  <si>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</si>
  <si>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</si>
  <si>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</si>
  <si>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</si>
  <si>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</si>
  <si>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</si>
  <si>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</si>
  <si>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</si>
  <si>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</si>
  <si>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</si>
  <si>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</si>
  <si>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</si>
  <si>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</si>
  <si>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</si>
  <si>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</si>
  <si>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</si>
  <si>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</si>
  <si>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</si>
  <si>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</si>
  <si>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</si>
  <si>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</si>
  <si>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</si>
  <si>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</si>
  <si>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</si>
  <si>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</si>
  <si>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</si>
  <si>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</si>
  <si>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</si>
  <si>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</si>
  <si>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</si>
  <si>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</si>
  <si>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</si>
  <si>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</si>
  <si>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</si>
  <si>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</si>
  <si>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</si>
  <si>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</si>
  <si>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</si>
  <si>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</si>
  <si>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</si>
  <si>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</si>
  <si>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</si>
  <si>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</si>
  <si>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</si>
  <si>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</si>
  <si>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</si>
  <si>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</si>
  <si>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</si>
  <si>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</si>
  <si>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</si>
  <si>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</si>
  <si>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</si>
  <si>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</si>
  <si>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</si>
  <si>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</si>
  <si>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</si>
  <si>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</si>
  <si>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</si>
  <si>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</si>
  <si>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</si>
  <si>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</si>
  <si>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</si>
  <si>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</si>
  <si>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</si>
  <si>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</si>
  <si>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</si>
  <si>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</si>
  <si>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</si>
  <si>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</si>
  <si>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</si>
  <si>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</si>
  <si>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</si>
  <si>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</si>
  <si>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</si>
  <si>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</si>
  <si>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</si>
  <si>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</si>
  <si>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</si>
  <si>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</si>
  <si>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</si>
  <si>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</si>
  <si>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</si>
  <si>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</si>
  <si>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</si>
  <si>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</si>
  <si>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</si>
  <si>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</si>
  <si>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</si>
  <si>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</si>
  <si>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</si>
  <si>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</si>
  <si>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</si>
  <si>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</si>
  <si>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</si>
  <si>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</si>
  <si>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</si>
  <si>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</si>
  <si>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</si>
  <si>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</si>
  <si>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</si>
  <si>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</si>
  <si>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</si>
  <si>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</si>
  <si>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</si>
  <si>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</si>
  <si>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</si>
  <si>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</si>
  <si>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</si>
  <si>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</si>
  <si>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</si>
  <si>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</si>
  <si>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</si>
  <si>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</si>
  <si>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</si>
  <si>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</si>
  <si>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</si>
  <si>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</si>
  <si>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</si>
  <si>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</si>
  <si>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</si>
  <si>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</si>
  <si>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</si>
  <si>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</si>
  <si>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</si>
  <si>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</si>
  <si>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</si>
  <si>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</si>
  <si>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</si>
  <si>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</si>
  <si>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</si>
  <si>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</si>
  <si>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</si>
  <si>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</si>
  <si>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</si>
  <si>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</si>
  <si>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</si>
  <si>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</si>
  <si>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</si>
  <si>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</si>
  <si>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</si>
  <si>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</si>
  <si>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</si>
  <si>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</si>
  <si>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</si>
  <si>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</si>
  <si>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</si>
  <si>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</si>
  <si>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</si>
  <si>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</si>
  <si>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</si>
  <si>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</si>
  <si>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</si>
  <si>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</si>
  <si>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</si>
  <si>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</si>
  <si>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</si>
  <si>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</si>
  <si>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</si>
  <si>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</si>
  <si>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</si>
  <si>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</si>
  <si>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</si>
  <si>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</si>
  <si>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</si>
  <si>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</si>
  <si>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</si>
  <si>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</si>
  <si>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</si>
  <si>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</si>
  <si>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</si>
  <si>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</si>
  <si>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</si>
  <si>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</si>
  <si>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</si>
  <si>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</si>
  <si>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</si>
  <si>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</si>
  <si>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</si>
  <si>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</si>
  <si>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</si>
  <si>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</si>
  <si>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</si>
  <si>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</si>
  <si>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</si>
  <si>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</si>
  <si>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</si>
  <si>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</si>
  <si>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</si>
  <si>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</si>
  <si>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</si>
  <si>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</si>
  <si>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</si>
  <si>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</si>
  <si>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</si>
  <si>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</si>
  <si>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</si>
  <si>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</si>
  <si>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</si>
  <si>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</si>
  <si>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</si>
  <si>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</si>
  <si>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</si>
  <si>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</si>
  <si>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</si>
  <si>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</si>
  <si>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</si>
  <si>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</si>
  <si>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</si>
  <si>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</si>
  <si>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</si>
  <si>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</si>
  <si>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</si>
  <si>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</si>
  <si>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</si>
  <si>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</si>
  <si>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</si>
  <si>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</si>
  <si>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</si>
  <si>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</si>
  <si>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</si>
  <si>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</si>
  <si>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</si>
  <si>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</si>
  <si>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</si>
  <si>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</si>
  <si>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</si>
  <si>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</si>
  <si>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</si>
  <si>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</si>
  <si>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</si>
  <si>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</si>
  <si>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</si>
  <si>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</si>
  <si>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</si>
  <si>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</si>
  <si>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</si>
  <si>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</si>
  <si>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</si>
  <si>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</si>
  <si>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</si>
  <si>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</si>
  <si>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</si>
  <si>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</si>
  <si>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</si>
  <si>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</si>
  <si>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</si>
  <si>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</si>
  <si>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</si>
  <si>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</si>
  <si>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</si>
  <si>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</si>
  <si>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</si>
  <si>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</si>
  <si>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</si>
  <si>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</si>
  <si>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</si>
  <si>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</si>
  <si>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</si>
  <si>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</si>
  <si>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</si>
  <si>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</si>
  <si>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</si>
  <si>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</si>
  <si>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</si>
  <si>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</si>
  <si>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</si>
  <si>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</si>
  <si>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</si>
  <si>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</si>
  <si>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</si>
  <si>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</si>
  <si>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</si>
  <si>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</si>
  <si>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</si>
  <si>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</si>
  <si>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</si>
  <si>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</si>
  <si>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</si>
  <si>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</si>
  <si>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</si>
  <si>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</si>
  <si>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</si>
  <si>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</si>
  <si>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</si>
  <si>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</si>
  <si>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</si>
  <si>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</si>
  <si>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</si>
  <si>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</si>
  <si>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</si>
  <si>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</si>
  <si>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</si>
  <si>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</si>
  <si>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</si>
  <si>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</si>
  <si>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</si>
  <si>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</si>
  <si>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</si>
  <si>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</si>
  <si>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</si>
  <si>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</si>
  <si>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</si>
  <si>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</si>
  <si>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</si>
  <si>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</si>
  <si>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</si>
  <si>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</si>
  <si>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</si>
  <si>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</si>
  <si>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</si>
  <si>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</si>
  <si>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</si>
  <si>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</si>
  <si>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</si>
  <si>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</si>
  <si>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</si>
  <si>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</si>
  <si>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</si>
  <si>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</si>
  <si>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</si>
  <si>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</si>
  <si>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</si>
  <si>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</si>
  <si>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</si>
  <si>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</si>
  <si>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</si>
  <si>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</si>
  <si>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</si>
  <si>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</si>
  <si>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</si>
  <si>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</si>
  <si>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</si>
  <si>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</si>
  <si>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</si>
  <si>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</si>
  <si>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</si>
  <si>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</si>
  <si>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</si>
  <si>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</si>
  <si>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</si>
  <si>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</si>
  <si>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</si>
  <si>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</si>
  <si>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</si>
  <si>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</si>
  <si>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</si>
  <si>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</si>
  <si>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</si>
  <si>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</si>
  <si>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</si>
  <si>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</si>
  <si>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</si>
  <si>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</si>
  <si>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</si>
  <si>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</si>
  <si>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</si>
  <si>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</si>
  <si>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</si>
  <si>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</si>
  <si>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</si>
  <si>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</si>
  <si>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</si>
  <si>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</si>
  <si>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</si>
  <si>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</si>
  <si>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</si>
  <si>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</si>
  <si>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</si>
  <si>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</si>
  <si>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</si>
  <si>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</si>
  <si>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</si>
  <si>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</si>
  <si>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</si>
  <si>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</si>
  <si>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</si>
  <si>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</si>
  <si>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</si>
  <si>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</si>
  <si>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</si>
  <si>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</si>
  <si>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</si>
  <si>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</si>
  <si>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</si>
  <si>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</si>
  <si>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</si>
  <si>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</si>
  <si>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</si>
  <si>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</si>
  <si>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</si>
  <si>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</si>
  <si>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</si>
  <si>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</si>
  <si>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</si>
  <si>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</si>
  <si>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</si>
  <si>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</si>
  <si>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</si>
  <si>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</si>
  <si>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</si>
  <si>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</si>
  <si>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</si>
  <si>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</si>
  <si>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</si>
  <si>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</si>
  <si>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</si>
  <si>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</si>
  <si>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</si>
  <si>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</si>
  <si>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</si>
  <si>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</si>
  <si>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</si>
  <si>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</si>
  <si>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</si>
  <si>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</si>
  <si>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</si>
  <si>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</si>
  <si>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</si>
  <si>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</si>
  <si>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</si>
  <si>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</si>
  <si>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</si>
  <si>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</si>
  <si>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</si>
  <si>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</si>
  <si>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</si>
  <si>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</si>
  <si>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</si>
  <si>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</si>
  <si>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</si>
  <si>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</si>
  <si>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</si>
  <si>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</si>
  <si>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</si>
  <si>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</si>
  <si>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</si>
  <si>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</si>
  <si>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</si>
  <si>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</si>
  <si>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</si>
  <si>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</si>
  <si>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</si>
  <si>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</si>
  <si>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</si>
  <si>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</si>
  <si>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</si>
  <si>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</si>
  <si>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</si>
  <si>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</si>
  <si>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</si>
  <si>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</si>
  <si>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</si>
  <si>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</si>
  <si>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</si>
  <si>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</si>
  <si>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</si>
  <si>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</si>
  <si>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</si>
  <si>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</si>
  <si>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</si>
  <si>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</si>
  <si>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</si>
  <si>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</si>
  <si>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</si>
  <si>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</si>
  <si>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</si>
  <si>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</si>
  <si>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</si>
  <si>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</si>
  <si>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</si>
  <si>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</si>
  <si>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</si>
  <si>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</si>
  <si>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</si>
  <si>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</si>
  <si>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</si>
  <si>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</si>
  <si>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</si>
  <si>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</si>
  <si>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</si>
  <si>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</si>
  <si>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</si>
  <si>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</si>
  <si>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</si>
  <si>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</si>
  <si>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</si>
  <si>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</si>
  <si>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</si>
  <si>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</si>
  <si>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</si>
  <si>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</si>
  <si>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</si>
  <si>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</si>
  <si>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</si>
  <si>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</si>
  <si>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</si>
  <si>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</si>
  <si>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</si>
  <si>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</si>
  <si>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</si>
  <si>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</si>
  <si>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</si>
  <si>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</si>
  <si>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</si>
  <si>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</si>
  <si>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</si>
  <si>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</si>
  <si>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</si>
  <si>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</si>
  <si>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</si>
  <si>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</si>
  <si>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</si>
  <si>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</si>
  <si>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</si>
  <si>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</si>
  <si>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</si>
  <si>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</si>
  <si>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</si>
  <si>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</si>
  <si>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</si>
  <si>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</si>
  <si>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</si>
  <si>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</si>
  <si>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</si>
  <si>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</si>
  <si>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</si>
  <si>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</si>
  <si>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</si>
  <si>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</si>
  <si>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</si>
  <si>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</si>
  <si>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</si>
  <si>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</si>
  <si>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</si>
  <si>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</si>
  <si>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</si>
  <si>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</si>
  <si>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</si>
  <si>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</si>
  <si>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</si>
  <si>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</si>
  <si>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</si>
  <si>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</si>
  <si>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</si>
  <si>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</si>
  <si>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</si>
  <si>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</si>
  <si>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</si>
  <si>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</si>
  <si>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</si>
  <si>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</si>
  <si>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</si>
  <si>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</si>
  <si>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</si>
  <si>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</si>
  <si>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</si>
  <si>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</si>
  <si>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</si>
  <si>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</si>
  <si>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</si>
  <si>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</si>
  <si>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</si>
  <si>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</si>
  <si>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</si>
  <si>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</si>
  <si>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</si>
  <si>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</si>
  <si>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</si>
  <si>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</si>
  <si>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</si>
  <si>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</si>
  <si>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</si>
  <si>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</si>
  <si>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</si>
  <si>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</si>
  <si>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</si>
  <si>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</si>
  <si>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</si>
  <si>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</si>
  <si>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</si>
  <si>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</si>
  <si>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</si>
  <si>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</si>
  <si>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</si>
  <si>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</si>
  <si>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</si>
  <si>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</si>
  <si>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</si>
  <si>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</si>
  <si>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</si>
  <si>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</si>
  <si>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</si>
  <si>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</si>
  <si>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</si>
  <si>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</si>
  <si>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</si>
  <si>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</si>
  <si>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</si>
  <si>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</si>
  <si>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</si>
  <si>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</si>
  <si>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</si>
  <si>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</si>
  <si>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</si>
  <si>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</si>
  <si>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</si>
  <si>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</si>
  <si>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</si>
  <si>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</si>
  <si>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</si>
  <si>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</si>
  <si>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</si>
  <si>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</si>
  <si>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</si>
  <si>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</si>
  <si>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</si>
  <si>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</si>
  <si>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</si>
  <si>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</si>
  <si>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</si>
  <si>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</si>
  <si>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</si>
  <si>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</si>
  <si>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</si>
  <si>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</si>
  <si>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</si>
  <si>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</si>
  <si>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</si>
  <si>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</si>
  <si>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</si>
  <si>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</si>
  <si>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</si>
  <si>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</si>
  <si>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</si>
  <si>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</si>
  <si>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</si>
  <si>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</si>
  <si>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</si>
  <si>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</si>
  <si>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</si>
  <si>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</si>
  <si>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</si>
  <si>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</si>
  <si>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</si>
  <si>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</si>
  <si>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</si>
  <si>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</si>
  <si>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</si>
  <si>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</si>
  <si>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</si>
  <si>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</si>
  <si>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</si>
  <si>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</si>
  <si>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</si>
  <si>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</si>
  <si>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</si>
  <si>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</si>
  <si>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</si>
  <si>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</si>
  <si>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</si>
  <si>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</si>
  <si>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</si>
  <si>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</si>
  <si>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</si>
  <si>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</si>
  <si>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</si>
  <si>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</si>
  <si>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</si>
  <si>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</si>
  <si>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</si>
  <si>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</si>
  <si>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</si>
  <si>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</si>
  <si>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</si>
  <si>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</si>
  <si>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</si>
  <si>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</si>
  <si>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</si>
  <si>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</si>
  <si>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</si>
  <si>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</si>
  <si>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</si>
  <si>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</si>
  <si>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</si>
  <si>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</si>
  <si>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</si>
  <si>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</si>
  <si>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</si>
  <si>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</si>
  <si>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</si>
  <si>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</si>
  <si>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</si>
  <si>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</si>
  <si>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</si>
  <si>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</si>
  <si>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</si>
  <si>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</si>
  <si>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</si>
  <si>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</si>
  <si>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</si>
  <si>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</si>
  <si>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</si>
  <si>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</si>
  <si>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</si>
  <si>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</si>
  <si>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</si>
  <si>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</si>
  <si>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</si>
  <si>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</si>
  <si>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</si>
  <si>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</si>
  <si>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</si>
  <si>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</si>
  <si>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</si>
  <si>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</si>
  <si>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</si>
  <si>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</si>
  <si>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</si>
  <si>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</si>
  <si>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</si>
  <si>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</si>
  <si>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</si>
  <si>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</si>
  <si>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</si>
  <si>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</si>
  <si>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</si>
  <si>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</si>
  <si>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</si>
  <si>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</si>
  <si>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</si>
  <si>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</si>
  <si>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</si>
  <si>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</si>
  <si>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</si>
  <si>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</si>
  <si>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</si>
  <si>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</si>
  <si>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</si>
  <si>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</si>
  <si>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</si>
  <si>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</si>
  <si>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</si>
  <si>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</si>
  <si>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</si>
  <si>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</si>
  <si>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</si>
  <si>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</si>
  <si>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</si>
  <si>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</si>
  <si>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</si>
  <si>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</si>
  <si>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</si>
  <si>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</si>
  <si>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</si>
  <si>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</si>
  <si>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</si>
  <si>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</si>
  <si>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</si>
  <si>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</si>
  <si>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</si>
  <si>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</si>
  <si>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</si>
  <si>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</si>
  <si>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</si>
  <si>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</si>
  <si>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</si>
  <si>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</si>
  <si>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</si>
  <si>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</si>
  <si>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</si>
  <si>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</si>
  <si>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</si>
  <si>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</si>
  <si>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</si>
  <si>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</si>
  <si>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</si>
  <si>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</si>
  <si>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</si>
  <si>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</si>
  <si>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</si>
  <si>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</si>
  <si>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</si>
  <si>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</si>
  <si>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</si>
  <si>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</si>
  <si>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</si>
  <si>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</si>
  <si>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</si>
  <si>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</si>
  <si>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</si>
  <si>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</si>
  <si>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</si>
  <si>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</si>
  <si>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</si>
  <si>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</si>
  <si>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</si>
  <si>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</si>
  <si>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</si>
  <si>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</si>
  <si>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</si>
  <si>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</si>
  <si>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</si>
  <si>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</si>
  <si>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</si>
  <si>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</si>
  <si>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</si>
  <si>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</si>
  <si>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</si>
  <si>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</si>
  <si>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</si>
  <si>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</si>
  <si>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</si>
  <si>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</si>
  <si>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</si>
  <si>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</si>
  <si>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</si>
  <si>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</si>
  <si>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</si>
  <si>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</si>
  <si>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</si>
  <si>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</si>
  <si>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</si>
  <si>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</si>
  <si>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</si>
  <si>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</si>
  <si>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</si>
  <si>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</si>
  <si>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</si>
  <si>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</si>
  <si>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</si>
  <si>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</si>
  <si>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</si>
  <si>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</si>
  <si>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</si>
  <si>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</si>
  <si>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</si>
  <si>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</si>
  <si>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</si>
  <si>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</si>
  <si>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</si>
  <si>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</si>
  <si>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</si>
  <si>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</si>
  <si>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</si>
  <si>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</si>
  <si>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</si>
  <si>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</si>
  <si>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</si>
  <si>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</si>
  <si>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</si>
  <si>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</si>
  <si>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</si>
  <si>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</si>
  <si>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</si>
  <si>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</si>
  <si>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</si>
  <si>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</si>
  <si>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</si>
  <si>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</si>
  <si>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</si>
  <si>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</si>
  <si>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</si>
  <si>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</si>
  <si>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</si>
  <si>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</si>
  <si>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</si>
  <si>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</si>
  <si>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</si>
  <si>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</si>
  <si>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</si>
  <si>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</si>
  <si>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</si>
  <si>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</si>
  <si>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</si>
  <si>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</si>
  <si>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</si>
  <si>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</si>
  <si>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</si>
  <si>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</si>
  <si>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</si>
  <si>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</si>
  <si>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</si>
  <si>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</si>
  <si>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</si>
  <si>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</si>
  <si>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</si>
  <si>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</si>
  <si>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</si>
  <si>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</si>
  <si>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</si>
  <si>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</si>
  <si>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</si>
  <si>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</si>
  <si>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</si>
  <si>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</si>
  <si>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</si>
  <si>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</si>
  <si>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</si>
  <si>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</si>
  <si>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</si>
  <si>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</si>
  <si>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</si>
  <si>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</si>
  <si>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</si>
  <si>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</si>
  <si>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</si>
  <si>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</si>
  <si>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</si>
  <si>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</si>
  <si>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</si>
  <si>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</si>
  <si>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</si>
  <si>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</si>
  <si>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</si>
  <si>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</si>
  <si>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</si>
  <si>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</si>
  <si>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</si>
  <si>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</si>
  <si>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</si>
  <si>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</si>
  <si>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</si>
  <si>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</si>
  <si>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</si>
  <si>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</si>
  <si>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</si>
  <si>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</si>
  <si>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</si>
  <si>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</si>
  <si>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</si>
  <si>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</si>
  <si>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</si>
  <si>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</si>
  <si>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</si>
  <si>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</si>
  <si>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</si>
  <si>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</si>
  <si>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</si>
  <si>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</si>
  <si>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</si>
  <si>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</si>
  <si>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</si>
  <si>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</si>
  <si>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</si>
  <si>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</si>
  <si>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</si>
  <si>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</si>
  <si>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</si>
  <si>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</si>
  <si>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</si>
  <si>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</si>
  <si>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</si>
  <si>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</si>
  <si>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</si>
  <si>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</si>
  <si>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</si>
  <si>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</si>
  <si>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</si>
  <si>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</si>
  <si>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</si>
  <si>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</si>
  <si>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</si>
  <si>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</si>
  <si>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</si>
  <si>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</si>
  <si>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</si>
  <si>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</si>
  <si>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</si>
  <si>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</si>
  <si>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</si>
  <si>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</si>
  <si>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</si>
  <si>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</si>
  <si>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</si>
  <si>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</si>
  <si>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</si>
  <si>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</si>
  <si>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</si>
  <si>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</si>
  <si>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</si>
  <si>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</si>
  <si>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</si>
  <si>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</si>
  <si>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</si>
  <si>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</si>
  <si>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</si>
  <si>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</si>
  <si>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</si>
  <si>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</si>
  <si>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</si>
  <si>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</si>
  <si>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</si>
  <si>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</si>
  <si>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</si>
  <si>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</si>
  <si>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</si>
  <si>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</si>
  <si>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</si>
  <si>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</si>
  <si>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</si>
  <si>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</si>
  <si>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</si>
  <si>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</si>
  <si>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</si>
  <si>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</si>
  <si>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</si>
  <si>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</si>
  <si>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</si>
  <si>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</si>
  <si>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</si>
  <si>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</si>
  <si>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</si>
  <si>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</si>
  <si>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</si>
  <si>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</si>
  <si>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</si>
  <si>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</si>
  <si>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</si>
  <si>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</si>
  <si>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</si>
  <si>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</si>
  <si>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</si>
  <si>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</si>
  <si>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</si>
  <si>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</si>
  <si>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</si>
  <si>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</si>
  <si>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</si>
  <si>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</si>
  <si>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</si>
  <si>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</si>
  <si>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</si>
  <si>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</si>
  <si>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</si>
  <si>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</si>
  <si>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</si>
  <si>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</si>
  <si>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</si>
  <si>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</si>
  <si>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</si>
  <si>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</si>
  <si>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</si>
  <si>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</si>
  <si>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</si>
  <si>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</si>
  <si>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</si>
  <si>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</si>
  <si>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</si>
  <si>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</si>
  <si>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</si>
  <si>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</si>
  <si>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</si>
  <si>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</si>
  <si>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</si>
  <si>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</si>
  <si>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</si>
  <si>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</si>
  <si>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</si>
  <si>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</si>
  <si>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</si>
  <si>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</si>
  <si>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</si>
  <si>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</si>
  <si>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</si>
  <si>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</si>
  <si>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</si>
  <si>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</si>
  <si>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</si>
  <si>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</si>
  <si>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</si>
  <si>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</si>
  <si>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</si>
  <si>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</si>
  <si>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</si>
  <si>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</si>
  <si>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</si>
  <si>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</si>
  <si>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</si>
  <si>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</si>
  <si>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</si>
  <si>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</si>
  <si>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</si>
  <si>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</si>
  <si>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</si>
  <si>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</si>
  <si>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</si>
  <si>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</si>
  <si>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</si>
  <si>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</si>
  <si>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</si>
  <si>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</si>
  <si>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</si>
  <si>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</si>
  <si>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</si>
  <si>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</si>
  <si>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</si>
  <si>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</si>
  <si>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</si>
  <si>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</si>
  <si>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</si>
  <si>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</si>
  <si>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</si>
  <si>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</si>
  <si>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</si>
  <si>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</si>
  <si>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</si>
  <si>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</si>
  <si>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</si>
  <si>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</si>
  <si>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</si>
  <si>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</si>
  <si>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</si>
  <si>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</si>
  <si>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</si>
  <si>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</si>
  <si>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</si>
  <si>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</si>
  <si>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</si>
  <si>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</si>
  <si>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</si>
  <si>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</si>
  <si>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</si>
  <si>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</si>
  <si>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</si>
  <si>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</si>
  <si>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</si>
  <si>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</si>
  <si>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</si>
  <si>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</si>
  <si>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</si>
  <si>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</si>
  <si>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</si>
  <si>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</si>
  <si>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</si>
  <si>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</si>
  <si>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</si>
  <si>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</si>
  <si>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</si>
  <si>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</si>
  <si>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</si>
  <si>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</si>
  <si>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</si>
  <si>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</si>
  <si>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</si>
  <si>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</si>
  <si>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</si>
  <si>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</si>
  <si>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</si>
  <si>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</si>
  <si>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</si>
  <si>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</si>
  <si>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</si>
  <si>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</si>
  <si>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</si>
  <si>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</si>
  <si>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</si>
  <si>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</si>
  <si>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</si>
  <si>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</si>
  <si>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</si>
  <si>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</si>
  <si>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</si>
  <si>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</si>
  <si>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</si>
  <si>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</si>
  <si>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</si>
  <si>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</si>
  <si>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</si>
  <si>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</si>
  <si>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</si>
  <si>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</si>
  <si>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</si>
  <si>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</si>
  <si>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</si>
  <si>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</si>
  <si>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</si>
  <si>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</si>
  <si>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</si>
  <si>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</si>
  <si>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</si>
  <si>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</si>
  <si>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</si>
  <si>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</si>
  <si>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</si>
  <si>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</si>
  <si>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</si>
  <si>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</si>
  <si>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</si>
  <si>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</si>
  <si>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</si>
  <si>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</si>
  <si>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</si>
  <si>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</si>
  <si>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</si>
  <si>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</si>
  <si>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</si>
  <si>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</si>
  <si>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</si>
  <si>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</si>
  <si>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</si>
  <si>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</si>
  <si>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</si>
  <si>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</si>
  <si>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</si>
  <si>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</si>
  <si>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</si>
  <si>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</si>
  <si>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</si>
  <si>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</si>
  <si>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</si>
  <si>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</si>
  <si>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</si>
  <si>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</si>
  <si>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</si>
  <si>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</si>
  <si>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</si>
  <si>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</si>
  <si>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</si>
  <si>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</si>
  <si>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</si>
  <si>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</si>
  <si>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</si>
  <si>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</si>
  <si>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</si>
  <si>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</si>
  <si>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</si>
  <si>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</si>
  <si>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</si>
  <si>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</si>
  <si>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</si>
  <si>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</si>
  <si>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</si>
  <si>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</si>
  <si>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</si>
  <si>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</si>
  <si>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</si>
  <si>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</si>
  <si>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</si>
  <si>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</si>
  <si>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</si>
  <si>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</si>
  <si>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</si>
  <si>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</si>
  <si>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</si>
  <si>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</si>
  <si>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</si>
  <si>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</si>
  <si>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</si>
  <si>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</si>
  <si>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</si>
  <si>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</si>
  <si>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</si>
  <si>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</si>
  <si>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</si>
  <si>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</si>
  <si>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</si>
  <si>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</si>
  <si>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</si>
  <si>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</si>
  <si>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</si>
  <si>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</si>
  <si>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</si>
  <si>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</si>
  <si>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</si>
  <si>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</si>
  <si>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</si>
  <si>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</si>
  <si>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</si>
  <si>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</si>
  <si>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</si>
  <si>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</si>
  <si>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</si>
  <si>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</si>
  <si>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</si>
  <si>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</si>
  <si>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</si>
  <si>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</si>
  <si>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</si>
  <si>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</si>
  <si>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</si>
  <si>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</si>
  <si>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</si>
  <si>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</si>
  <si>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</si>
  <si>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</si>
  <si>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</si>
  <si>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</si>
  <si>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</si>
  <si>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</si>
  <si>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</si>
  <si>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</si>
  <si>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</si>
  <si>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</si>
  <si>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</si>
  <si>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</si>
  <si>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</si>
  <si>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</si>
  <si>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</si>
  <si>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</si>
  <si>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</si>
  <si>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</si>
  <si>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</si>
  <si>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</si>
  <si>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</si>
  <si>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</si>
  <si>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</si>
  <si>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</si>
  <si>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</si>
  <si>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</si>
  <si>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</si>
  <si>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</si>
  <si>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</si>
  <si>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</si>
  <si>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</si>
  <si>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</si>
  <si>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</si>
  <si>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</si>
  <si>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</si>
  <si>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</si>
  <si>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</si>
  <si>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</si>
  <si>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</si>
  <si>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</si>
  <si>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</si>
  <si>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</si>
  <si>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</si>
  <si>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</si>
  <si>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</si>
  <si>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</si>
  <si>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</si>
  <si>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</si>
  <si>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</si>
  <si>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</si>
  <si>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</si>
  <si>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</si>
  <si>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</si>
  <si>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</si>
  <si>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</si>
  <si>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</si>
  <si>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</si>
  <si>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</si>
  <si>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</si>
  <si>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</si>
  <si>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</si>
  <si>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</si>
  <si>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</si>
  <si>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</si>
  <si>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</si>
  <si>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</si>
  <si>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</si>
  <si>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</si>
  <si>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</si>
  <si>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</si>
  <si>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</si>
  <si>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</si>
  <si>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</si>
  <si>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</si>
  <si>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</si>
  <si>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</si>
  <si>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</si>
  <si>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</si>
  <si>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</si>
  <si>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</si>
  <si>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</si>
  <si>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</si>
  <si>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</si>
  <si>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</si>
  <si>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</si>
  <si>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</si>
  <si>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</si>
  <si>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</si>
  <si>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</si>
  <si>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</si>
  <si>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</si>
  <si>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</si>
  <si>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</si>
  <si>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</si>
  <si>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</si>
  <si>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</si>
  <si>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</si>
  <si>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</si>
  <si>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</si>
  <si>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</si>
  <si>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</si>
  <si>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</si>
  <si>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</si>
  <si>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</si>
  <si>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</si>
  <si>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</si>
  <si>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</si>
  <si>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</si>
  <si>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</si>
  <si>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</si>
  <si>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</si>
  <si>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</si>
  <si>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</si>
  <si>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</si>
  <si>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</si>
  <si>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</si>
  <si>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</si>
  <si>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</si>
  <si>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</si>
  <si>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</si>
  <si>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</si>
  <si>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</si>
  <si>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</si>
  <si>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</si>
  <si>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</si>
  <si>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</si>
  <si>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</si>
  <si>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</si>
  <si>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</si>
  <si>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</si>
  <si>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</si>
  <si>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</si>
  <si>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</si>
  <si>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</si>
  <si>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</si>
  <si>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</si>
  <si>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</si>
  <si>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</si>
  <si>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</si>
  <si>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</si>
  <si>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</si>
  <si>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</si>
  <si>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</si>
  <si>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</si>
  <si>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</si>
  <si>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</si>
  <si>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</si>
  <si>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</si>
  <si>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</si>
  <si>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</si>
  <si>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</si>
  <si>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</si>
  <si>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</si>
  <si>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</si>
  <si>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</si>
  <si>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</si>
  <si>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</si>
  <si>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</si>
  <si>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</si>
  <si>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</si>
  <si>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</si>
  <si>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</si>
  <si>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</si>
  <si>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</si>
  <si>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</si>
  <si>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</si>
  <si>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</si>
  <si>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</si>
  <si>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</si>
  <si>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</si>
  <si>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</si>
  <si>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</si>
  <si>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</si>
  <si>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</si>
  <si>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</si>
  <si>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</si>
  <si>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</si>
  <si>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</si>
  <si>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</si>
  <si>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</si>
  <si>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</si>
  <si>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</si>
  <si>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</si>
  <si>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</si>
  <si>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</si>
  <si>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</si>
  <si>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</si>
  <si>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</si>
  <si>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</si>
  <si>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</si>
  <si>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</si>
  <si>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</si>
  <si>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</si>
  <si>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</si>
  <si>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</si>
  <si>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</si>
  <si>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</si>
  <si>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</si>
  <si>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</si>
  <si>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</si>
  <si>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</si>
  <si>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</si>
  <si>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</si>
  <si>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</si>
  <si>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</si>
  <si>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</si>
  <si>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</si>
  <si>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</si>
  <si>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</si>
  <si>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</si>
  <si>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</si>
  <si>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</si>
  <si>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</si>
  <si>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</si>
  <si>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</si>
  <si>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</si>
  <si>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</si>
  <si>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</si>
  <si>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</si>
  <si>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</si>
  <si>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</si>
  <si>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</si>
  <si>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</si>
  <si>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</si>
  <si>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</si>
  <si>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</si>
  <si>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</si>
  <si>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</si>
  <si>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</si>
  <si>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</si>
  <si>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</si>
  <si>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</si>
  <si>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</si>
  <si>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</si>
  <si>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</si>
  <si>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</si>
  <si>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</si>
  <si>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CARGO: </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</si>
  <si>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</si>
  <si>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</si>
  <si>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</si>
  <si>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</si>
  <si>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</si>
  <si>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</si>
  <si>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</si>
  <si>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</si>
  <si>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</si>
  <si>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</si>
  <si>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</si>
  <si>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</si>
  <si>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</si>
  <si>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</si>
  <si>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</si>
  <si>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</si>
  <si>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</si>
  <si>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</si>
  <si>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</si>
  <si>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</si>
  <si>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</si>
  <si>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</si>
  <si>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</si>
  <si>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</si>
  <si>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</si>
  <si>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</si>
  <si>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</si>
  <si>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</si>
  <si>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</si>
  <si>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</si>
  <si>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</si>
  <si>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</si>
  <si>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</si>
  <si>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</si>
  <si>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</si>
  <si>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</si>
  <si>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</si>
  <si>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</si>
  <si>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</si>
  <si>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</si>
  <si>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</si>
  <si>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</si>
  <si>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</si>
  <si>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</si>
  <si>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</si>
  <si>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</si>
  <si>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</si>
  <si>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</si>
  <si>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</si>
  <si>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</si>
  <si>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</si>
  <si>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</si>
  <si>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</si>
  <si>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</si>
  <si>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</si>
  <si>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</si>
  <si>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</si>
  <si>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</si>
  <si>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</si>
  <si>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</si>
  <si>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</si>
  <si>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</si>
  <si>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</si>
  <si>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</si>
  <si>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</si>
  <si>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</si>
  <si>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</si>
  <si>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</si>
  <si>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</si>
  <si>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</si>
  <si>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</si>
  <si>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</si>
  <si>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</si>
  <si>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</si>
  <si>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</si>
  <si>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</si>
  <si>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</si>
  <si>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</si>
  <si>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</si>
  <si>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NOMBRE: Lic. Rafael Gloria Soria</t>
  </si>
  <si>
    <t>Coordinador de Desarrollo de  Actividades Deportivas</t>
  </si>
  <si>
    <t>CUENTA DE CORREO INSTITUCIONAL: "rgloria00.deportes@gmail.com" &lt;rgloria00.deportes@gmail.com&gt;</t>
  </si>
  <si>
    <t>TELÉFONO DE CONTACTO: 56 66 77 38</t>
  </si>
  <si>
    <t>NOMBRE: Edgar Rodolfo Bautista Jiménez</t>
  </si>
  <si>
    <t>Director General de Desarrollo Social</t>
  </si>
  <si>
    <t>CUENTA DE CORREO INSTITUCIONAL: "Desarrollo Social" &lt;socialtlalpan@gmail.com&gt;</t>
  </si>
  <si>
    <t>TELÉFONO DE CONTACTO: 54831500</t>
  </si>
  <si>
    <t>EXTENSIÓN: 5931</t>
  </si>
  <si>
    <t>ACCIÓN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</si>
</sst>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color theme="0"/>
      <name val="Source Sans Pro"/>
      <family val="2"/>
    </font>
    <font>
      <b/>
      <sz val="11.5"/>
      <color theme="0"/>
      <name val="Source Sans Pro"/>
      <family val="2"/>
    </font>
    <font>
      <b/>
      <sz val="10"/>
      <name val="Source Sans Pro"/>
    </font>
    <font>
      <b/>
      <sz val="10"/>
      <color theme="1"/>
      <name val="Source Sans Pro"/>
    </font>
    <font>
      <b/>
      <sz val="14"/>
      <name val="Source Sans Pro"/>
    </font>
    <font>
      <b/>
      <sz val="12"/>
      <name val="Source Sans Pro"/>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1" xfId="1" applyFont="1" applyBorder="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0" fontId="25" fillId="8" borderId="1" xfId="1" applyFont="1" applyFill="1" applyBorder="1" applyAlignment="1" applyProtection="1">
      <alignment horizontal="center" vertical="center" wrapText="1"/>
      <protection hidden="1"/>
    </xf>
    <xf numFmtId="0" fontId="26" fillId="8" borderId="1" xfId="1" applyFont="1" applyFill="1" applyBorder="1" applyAlignment="1" applyProtection="1">
      <alignment horizontal="center" vertical="center" wrapText="1"/>
      <protection hidden="1"/>
    </xf>
    <xf numFmtId="0" fontId="15" fillId="0" borderId="1" xfId="1" applyFont="1" applyFill="1" applyBorder="1" applyAlignment="1" applyProtection="1">
      <alignment vertical="top" wrapText="1"/>
      <protection hidden="1"/>
    </xf>
    <xf numFmtId="0" fontId="27" fillId="0" borderId="1" xfId="1" applyFont="1" applyBorder="1" applyAlignment="1" applyProtection="1">
      <alignment horizontal="center" vertical="center" wrapText="1"/>
      <protection hidden="1"/>
    </xf>
    <xf numFmtId="0" fontId="27" fillId="0" borderId="1" xfId="1" applyFont="1" applyFill="1" applyBorder="1" applyAlignment="1" applyProtection="1">
      <alignment horizontal="center" vertical="center" wrapText="1"/>
      <protection hidden="1"/>
    </xf>
    <xf numFmtId="0" fontId="28" fillId="0" borderId="1" xfId="1" applyFont="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locked="0"/>
    </xf>
    <xf numFmtId="165" fontId="29" fillId="0" borderId="1" xfId="1" applyNumberFormat="1" applyFont="1" applyBorder="1" applyAlignment="1" applyProtection="1">
      <alignment horizontal="center" vertical="center" wrapText="1"/>
      <protection locked="0"/>
    </xf>
    <xf numFmtId="165" fontId="27" fillId="0" borderId="1" xfId="4" applyNumberFormat="1" applyFont="1" applyBorder="1" applyAlignment="1" applyProtection="1">
      <alignment horizontal="center" vertical="center" wrapText="1"/>
      <protection hidden="1"/>
    </xf>
    <xf numFmtId="9" fontId="30" fillId="0" borderId="1" xfId="4" applyFont="1" applyBorder="1" applyAlignment="1" applyProtection="1">
      <alignment horizontal="center" vertical="center" wrapText="1"/>
      <protection hidden="1"/>
    </xf>
    <xf numFmtId="0" fontId="27" fillId="0" borderId="4" xfId="1" applyFont="1" applyBorder="1" applyAlignment="1" applyProtection="1">
      <alignment horizontal="justify" vertical="center" wrapText="1"/>
      <protection hidden="1"/>
    </xf>
    <xf numFmtId="0" fontId="27" fillId="0" borderId="6" xfId="1" applyFont="1" applyBorder="1" applyAlignment="1" applyProtection="1">
      <alignment horizontal="justify" vertical="center" wrapText="1"/>
      <protection hidden="1"/>
    </xf>
    <xf numFmtId="0" fontId="27" fillId="0" borderId="5" xfId="1" applyFont="1" applyBorder="1" applyAlignment="1" applyProtection="1">
      <alignment horizontal="justify" vertical="center" wrapText="1"/>
      <protection hidden="1"/>
    </xf>
    <xf numFmtId="0" fontId="27" fillId="0" borderId="1" xfId="1" applyFont="1" applyBorder="1" applyAlignment="1" applyProtection="1">
      <alignment horizontal="justify" vertical="center" wrapText="1"/>
      <protection hidden="1"/>
    </xf>
    <xf numFmtId="0" fontId="25" fillId="8" borderId="1" xfId="1" applyFont="1" applyFill="1" applyBorder="1" applyAlignment="1" applyProtection="1">
      <alignment horizontal="center" vertical="center" wrapText="1"/>
      <protection hidden="1"/>
    </xf>
    <xf numFmtId="0" fontId="25" fillId="8" borderId="4" xfId="1" applyFont="1" applyFill="1" applyBorder="1" applyAlignment="1" applyProtection="1">
      <alignment horizontal="center" vertical="center" wrapText="1"/>
      <protection hidden="1"/>
    </xf>
    <xf numFmtId="0" fontId="25" fillId="8" borderId="6" xfId="1" applyFont="1" applyFill="1" applyBorder="1" applyAlignment="1" applyProtection="1">
      <alignment horizontal="center" vertical="center" wrapText="1"/>
      <protection hidden="1"/>
    </xf>
    <xf numFmtId="0" fontId="25"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wrapText="1"/>
      <protection hidden="1"/>
    </xf>
    <xf numFmtId="0" fontId="24"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2" fillId="0" borderId="0"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0" fontId="23" fillId="0" borderId="1" xfId="1" applyFont="1" applyBorder="1" applyAlignment="1" applyProtection="1">
      <alignment horizontal="center" vertical="center" wrapText="1"/>
      <protection hidden="1"/>
    </xf>
    <xf numFmtId="0" fontId="23" fillId="0" borderId="4" xfId="1" applyFont="1" applyBorder="1" applyAlignment="1" applyProtection="1">
      <alignment horizontal="center" vertical="center" wrapText="1"/>
      <protection hidden="1"/>
    </xf>
    <xf numFmtId="0" fontId="23" fillId="0" borderId="6" xfId="1" applyFont="1" applyBorder="1" applyAlignment="1" applyProtection="1">
      <alignment horizontal="center" vertical="center" wrapText="1"/>
      <protection hidden="1"/>
    </xf>
    <xf numFmtId="0" fontId="23" fillId="0" borderId="5" xfId="1" applyFont="1" applyBorder="1" applyAlignment="1" applyProtection="1">
      <alignment horizontal="center" vertical="center" wrapText="1"/>
      <protection hidden="1"/>
    </xf>
    <xf numFmtId="0" fontId="20" fillId="4" borderId="0" xfId="0" applyFont="1" applyFill="1" applyBorder="1" applyAlignment="1" applyProtection="1">
      <alignment horizontal="center"/>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3BFF3B"/>
      <color rgb="FF00AE42"/>
      <color rgb="FF66FF66"/>
      <color rgb="FFFFFF66"/>
      <color rgb="FF7FF567"/>
      <color rgb="FF66FF99"/>
      <color rgb="FF05EF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3"/>
  <sheetViews>
    <sheetView showGridLines="0" tabSelected="1" topLeftCell="C9" zoomScale="79" zoomScaleNormal="79" zoomScaleSheetLayoutView="33" zoomScalePageLayoutView="55" workbookViewId="0">
      <selection activeCell="I21" sqref="I21"/>
    </sheetView>
  </sheetViews>
  <sheetFormatPr baseColWidth="10" defaultColWidth="11.42578125" defaultRowHeight="13.5"/>
  <cols>
    <col min="1" max="1" width="5" style="59" hidden="1" customWidth="1"/>
    <col min="2" max="2" width="5.4257812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66.75" customHeight="1">
      <c r="A5" s="61"/>
      <c r="B5" s="60"/>
      <c r="C5" s="107" t="s">
        <v>16550</v>
      </c>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G5"/>
      <c r="AH5"/>
    </row>
    <row r="6" spans="1:34" s="41" customFormat="1" ht="40.5" customHeight="1">
      <c r="A6" s="61"/>
      <c r="B6" s="60"/>
      <c r="C6" s="110" t="s">
        <v>15427</v>
      </c>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G6"/>
      <c r="AH6"/>
    </row>
    <row r="7" spans="1:34" ht="54" customHeight="1">
      <c r="C7" s="108" t="s">
        <v>15428</v>
      </c>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G7"/>
      <c r="AH7"/>
    </row>
    <row r="8" spans="1:34" ht="25.5" customHeight="1">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G8"/>
      <c r="AH8"/>
    </row>
    <row r="9" spans="1:34" ht="46.5" customHeight="1">
      <c r="C9" s="113" t="s">
        <v>224</v>
      </c>
      <c r="D9" s="114"/>
      <c r="E9" s="114"/>
      <c r="F9" s="114"/>
      <c r="G9" s="114"/>
      <c r="H9" s="115"/>
      <c r="I9" s="113" t="str">
        <f>IFERROR(VLOOKUP('IR PP'!V9,Cat_URG!B1:C111,2,FALSE)," ")</f>
        <v>ALCALDÍA TLALPAN</v>
      </c>
      <c r="J9" s="114"/>
      <c r="K9" s="114"/>
      <c r="L9" s="114"/>
      <c r="M9" s="114"/>
      <c r="N9" s="114"/>
      <c r="O9" s="114"/>
      <c r="P9" s="114"/>
      <c r="Q9" s="114"/>
      <c r="R9" s="114"/>
      <c r="S9" s="114"/>
      <c r="T9" s="112" t="s">
        <v>15425</v>
      </c>
      <c r="U9" s="112"/>
      <c r="V9" s="111" t="s">
        <v>5053</v>
      </c>
      <c r="W9" s="111"/>
      <c r="X9" s="111"/>
      <c r="Y9" s="112" t="s">
        <v>15426</v>
      </c>
      <c r="Z9" s="112"/>
      <c r="AA9" s="112"/>
      <c r="AB9" s="113" t="s">
        <v>15432</v>
      </c>
      <c r="AC9" s="114"/>
      <c r="AD9" s="114"/>
      <c r="AE9" s="115"/>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08" t="s">
        <v>223</v>
      </c>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row>
    <row r="12" spans="1:34" ht="68.25" customHeight="1">
      <c r="B12" s="60" t="s">
        <v>15441</v>
      </c>
      <c r="C12" s="87" t="s">
        <v>16471</v>
      </c>
      <c r="D12" s="87" t="s">
        <v>16476</v>
      </c>
      <c r="E12" s="87" t="s">
        <v>16477</v>
      </c>
      <c r="F12" s="87" t="s">
        <v>16479</v>
      </c>
      <c r="G12" s="87" t="s">
        <v>16543</v>
      </c>
      <c r="H12" s="87" t="s">
        <v>15429</v>
      </c>
      <c r="I12" s="100" t="s">
        <v>15430</v>
      </c>
      <c r="J12" s="100"/>
      <c r="K12" s="100"/>
      <c r="L12" s="87" t="s">
        <v>16548</v>
      </c>
      <c r="M12" s="100" t="s">
        <v>16549</v>
      </c>
      <c r="N12" s="100"/>
      <c r="O12" s="100"/>
      <c r="P12" s="100" t="s">
        <v>15436</v>
      </c>
      <c r="Q12" s="100"/>
      <c r="R12" s="100"/>
      <c r="S12" s="101" t="s">
        <v>16542</v>
      </c>
      <c r="T12" s="102"/>
      <c r="U12" s="103"/>
      <c r="V12" s="86" t="s">
        <v>15435</v>
      </c>
      <c r="W12" s="87" t="s">
        <v>15437</v>
      </c>
      <c r="X12" s="87" t="s">
        <v>15438</v>
      </c>
      <c r="Y12" s="87" t="s">
        <v>15439</v>
      </c>
      <c r="Z12" s="87" t="s">
        <v>15440</v>
      </c>
      <c r="AA12" s="87" t="s">
        <v>16545</v>
      </c>
      <c r="AB12" s="87" t="s">
        <v>16551</v>
      </c>
      <c r="AC12" s="87" t="s">
        <v>16552</v>
      </c>
      <c r="AD12" s="87" t="s">
        <v>16553</v>
      </c>
      <c r="AE12" s="87" t="s">
        <v>16546</v>
      </c>
    </row>
    <row r="13" spans="1:34" ht="129.94999999999999" customHeight="1">
      <c r="A13" s="62">
        <v>6</v>
      </c>
      <c r="B13" s="63" t="str">
        <f t="shared" ref="B13:B15" si="0">CONCATENATE($V$9,H13)</f>
        <v>02CD14F032</v>
      </c>
      <c r="C13" s="89">
        <f>IFERROR(VLOOKUP(B13,Concentrado_PB!K$3:AP$1031,2,0)," ")</f>
        <v>1</v>
      </c>
      <c r="D13" s="89">
        <f>IFERROR(VLOOKUP(B13,Concentrado_PB!K$3:AP$1031,4,0)," ")</f>
        <v>3</v>
      </c>
      <c r="E13" s="89">
        <f>IFERROR(VLOOKUP(B13,Concentrado_PB!K$3:AP$1031,6,0)," ")</f>
        <v>1</v>
      </c>
      <c r="F13" s="90" t="str">
        <f>IFERROR(VLOOKUP(V$9&amp;A13,Concentrado_PB!A7:BX1036,27,0)," ")</f>
        <v>2.4.1</v>
      </c>
      <c r="G13" s="91" t="str">
        <f>IFERROR(VLOOKUP(V$9&amp;A13,Concentrado_PB!A7:BX1036,20,0)," ")</f>
        <v xml:space="preserve">3. Salud y bienestar </v>
      </c>
      <c r="H13" s="89" t="str">
        <f>IFERROR(VLOOKUP(V$9&amp;A13,Concentrado_PB!A$3:I$1031,8,0),"")</f>
        <v>F032</v>
      </c>
      <c r="I13" s="96" t="str">
        <f>IFERROR(VLOOKUP(V$9&amp;A13,Concentrado_PB!A$3:I$1031,9,0)," ")</f>
        <v>F032_PROMOCIÓN DE LA CULTURA FÍSICA Y DEPORTIVA</v>
      </c>
      <c r="J13" s="97"/>
      <c r="K13" s="98"/>
      <c r="L13" s="89">
        <f>IFERROR(VLOOKUP(B13,Concentrado_PB!K7:AP1036,24,0)," ")</f>
        <v>1</v>
      </c>
      <c r="M13" s="96" t="str">
        <f>IFERROR(VLOOKUP(B13,Concentrado_PB!K$2:AP$1031,25,0),"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3" s="97"/>
      <c r="O13" s="98"/>
      <c r="P13" s="96" t="str">
        <f>IFERROR(VLOOKUP(B13,Concentrado_PB!K$2:AP$1031,26,0)," ")</f>
        <v>ATENCION AL 15% DE LOS HABITANTES DEL ALCALDIA</v>
      </c>
      <c r="Q13" s="97"/>
      <c r="R13" s="98"/>
      <c r="S13" s="96" t="str">
        <f>IFERROR(VLOOKUP(B13,Concentrado_PB!K$2:AP$1031,28,0),"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3" s="97"/>
      <c r="U13" s="98"/>
      <c r="V13" s="89" t="s">
        <v>16563</v>
      </c>
      <c r="W13" s="89">
        <v>4</v>
      </c>
      <c r="X13" s="89">
        <v>12</v>
      </c>
      <c r="Y13" s="89"/>
      <c r="Z13" s="89"/>
      <c r="AA13" s="92">
        <v>100</v>
      </c>
      <c r="AB13" s="93"/>
      <c r="AC13" s="94"/>
      <c r="AD13" s="95" t="str">
        <f t="shared" ref="AD13:AD15" si="1">IFERROR((AC13/AB13)," ")</f>
        <v xml:space="preserve"> </v>
      </c>
      <c r="AE13" s="73"/>
    </row>
    <row r="14" spans="1:34" ht="129.94999999999999" customHeight="1">
      <c r="A14" s="62">
        <v>27</v>
      </c>
      <c r="B14" s="63" t="str">
        <f t="shared" si="0"/>
        <v>02CD14S138</v>
      </c>
      <c r="C14" s="89">
        <f>IFERROR(VLOOKUP(B14,Concentrado_PB!K$3:AP$1031,2,0)," ")</f>
        <v>1</v>
      </c>
      <c r="D14" s="89">
        <f>IFERROR(VLOOKUP(B14,Concentrado_PB!K$3:AP$1031,4,0)," ")</f>
        <v>3</v>
      </c>
      <c r="E14" s="89">
        <f>IFERROR(VLOOKUP(B14,Concentrado_PB!K$3:AP$1031,6,0)," ")</f>
        <v>1</v>
      </c>
      <c r="F14" s="90" t="str">
        <f>IFERROR(VLOOKUP(V$9&amp;A14,Concentrado_PB!A28:BX1057,27,0)," ")</f>
        <v>2.4.1</v>
      </c>
      <c r="G14" s="91" t="str">
        <f>IFERROR(VLOOKUP(V$9&amp;A14,Concentrado_PB!A28:BX1057,20,0)," ")</f>
        <v xml:space="preserve">3. Salud y bienestar </v>
      </c>
      <c r="H14" s="89" t="str">
        <f>IFERROR(VLOOKUP(V$9&amp;A14,Concentrado_PB!A$3:I$1031,8,0),"")</f>
        <v>S138</v>
      </c>
      <c r="I14" s="99" t="str">
        <f>IFERROR(VLOOKUP(V$9&amp;A14,Concentrado_PB!A$3:I$1031,9,0)," ")</f>
        <v>S138_CULTIVANDO ACTIVIDADES DEPORTIVAS</v>
      </c>
      <c r="J14" s="99"/>
      <c r="K14" s="99"/>
      <c r="L14" s="89">
        <f>IFERROR(VLOOKUP(B14,Concentrado_PB!K28:AP1057,24,0)," ")</f>
        <v>6.6000000000000003E-2</v>
      </c>
      <c r="M14" s="99" t="str">
        <f>IFERROR(VLOOKUP(B14,Concentrado_PB!K$2:AP$1031,25,0)," ")</f>
        <v>MIDE LA POBLACION QUE PARTICIPO EN ALGUNA ACTIVIDAD DEPORTIVA</v>
      </c>
      <c r="N14" s="99"/>
      <c r="O14" s="99"/>
      <c r="P14" s="99" t="str">
        <f>IFERROR(VLOOKUP(B14,Concentrado_PB!K$2:AP$1031,26,0)," ")</f>
        <v>(NUMERO DE PERSONAS QUE PARTICIPARON EN ALGUNA ACTIVIDAD DEPORTIVA / NUMERO DE PERSONAS QUE HABITAN EN LA DEMARCACION) * 100</v>
      </c>
      <c r="Q14" s="99"/>
      <c r="R14" s="99"/>
      <c r="S14" s="96" t="str">
        <f>IFERROR(VLOOKUP(B14,Concentrado_PB!K$2:AP$1031,28,0)," ")</f>
        <v>LISTAS DE ASISTENCIA, LAS CUALES PUEDEN SER CONSULTADAS EN LA COORDINACION DE DESARROLLO DE ACTIVIDADES DEPORTIVAS, UBICADA EN AV. INSURGENTES SUR S/N, INTERIOR DEL DEPORTIVO VILLA OLIMPICA, C.P. 14010, ALCALDIA DE TLALPAN</v>
      </c>
      <c r="T14" s="97"/>
      <c r="U14" s="98"/>
      <c r="V14" s="89" t="s">
        <v>403</v>
      </c>
      <c r="W14" s="89">
        <v>2300</v>
      </c>
      <c r="X14" s="89">
        <v>6000</v>
      </c>
      <c r="Y14" s="89"/>
      <c r="Z14" s="89"/>
      <c r="AA14" s="92">
        <v>100</v>
      </c>
      <c r="AB14" s="93"/>
      <c r="AC14" s="94"/>
      <c r="AD14" s="95" t="str">
        <f t="shared" si="1"/>
        <v xml:space="preserve"> </v>
      </c>
      <c r="AE14" s="88"/>
    </row>
    <row r="15" spans="1:34" ht="129.94999999999999" customHeight="1">
      <c r="A15" s="62">
        <v>35</v>
      </c>
      <c r="B15" s="63" t="str">
        <f t="shared" si="0"/>
        <v>02CD14U024</v>
      </c>
      <c r="C15" s="89">
        <f>IFERROR(VLOOKUP(B15,Concentrado_PB!K$3:AP$1031,2,0)," ")</f>
        <v>1</v>
      </c>
      <c r="D15" s="89">
        <f>IFERROR(VLOOKUP(B15,Concentrado_PB!K$3:AP$1031,4,0)," ")</f>
        <v>6</v>
      </c>
      <c r="E15" s="89">
        <f>IFERROR(VLOOKUP(B15,Concentrado_PB!K$3:AP$1031,6,0)," ")</f>
        <v>0</v>
      </c>
      <c r="F15" s="90" t="str">
        <f>IFERROR(VLOOKUP(V$9&amp;A15,Concentrado_PB!A36:BX1065,27,0)," ")</f>
        <v>2.6.8</v>
      </c>
      <c r="G15" s="91" t="str">
        <f>IFERROR(VLOOKUP(V$9&amp;A15,Concentrado_PB!A36:BX1065,20,0)," ")</f>
        <v xml:space="preserve">10. Reducción de las desigualdades </v>
      </c>
      <c r="H15" s="89" t="str">
        <f>IFERROR(VLOOKUP(V$9&amp;A15,Concentrado_PB!A$3:I$1031,8,0),"")</f>
        <v>U024</v>
      </c>
      <c r="I15" s="99" t="str">
        <f>IFERROR(VLOOKUP(V$9&amp;A15,Concentrado_PB!A$3:I$1031,9,0)," ")</f>
        <v>U024_SEAMOS MEJORES ESTUDIANTES</v>
      </c>
      <c r="J15" s="99"/>
      <c r="K15" s="99"/>
      <c r="L15" s="89">
        <f>IFERROR(VLOOKUP(B15,Concentrado_PB!K36:AP1065,24,0)," ")</f>
        <v>1</v>
      </c>
      <c r="M15" s="99" t="str">
        <f>IFERROR(VLOOKUP(B15,Concentrado_PB!K$2:AP$1031,25,0)," ")</f>
        <v xml:space="preserve">MIDE EL NUMERO  DE HABITANTES QUE RECIBEN APOYOS ECONOMICOS EN ESPECIE . </v>
      </c>
      <c r="N15" s="99"/>
      <c r="O15" s="99"/>
      <c r="P15" s="99" t="str">
        <f>IFERROR(VLOOKUP(B15,Concentrado_PB!K$2:AP$1031,26,0)," ")</f>
        <v>(NUMERO DE HABITANTES QUE RECIBEN EL APOYO / NUMERO DE HABITANTES DE LA DEMARCACION)* 100</v>
      </c>
      <c r="Q15" s="99"/>
      <c r="R15" s="99"/>
      <c r="S15" s="96" t="str">
        <f>IFERROR(VLOOKUP(B15,Concentrado_PB!K$2:AP$1031,28,0),"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15" s="97"/>
      <c r="U15" s="98"/>
      <c r="V15" s="89"/>
      <c r="W15" s="89">
        <f>IFERROR(VLOOKUP(B15,Concentrado_PB!K$2:AP$1031,29,0)," ")</f>
        <v>0</v>
      </c>
      <c r="X15" s="89">
        <v>0</v>
      </c>
      <c r="Y15" s="89"/>
      <c r="Z15" s="89"/>
      <c r="AA15" s="92">
        <v>0</v>
      </c>
      <c r="AB15" s="93"/>
      <c r="AC15" s="94"/>
      <c r="AD15" s="95" t="str">
        <f t="shared" si="1"/>
        <v xml:space="preserve"> </v>
      </c>
      <c r="AE15" s="73"/>
    </row>
    <row r="16" spans="1:34">
      <c r="C16" s="74"/>
      <c r="D16" s="74"/>
      <c r="E16" s="74"/>
      <c r="F16" s="75"/>
      <c r="G16" s="75"/>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c r="C17" s="74"/>
      <c r="D17" s="74"/>
      <c r="E17" s="74"/>
      <c r="F17" s="75"/>
      <c r="G17" s="75"/>
      <c r="H17" s="72"/>
      <c r="I17" s="72"/>
      <c r="J17" s="72"/>
      <c r="K17" s="72"/>
      <c r="L17" s="72"/>
      <c r="M17" s="72"/>
      <c r="N17" s="72"/>
      <c r="O17" s="72"/>
      <c r="P17" s="72"/>
      <c r="Q17" s="72"/>
      <c r="R17" s="72"/>
      <c r="S17" s="72"/>
      <c r="T17" s="72"/>
      <c r="U17" s="72"/>
      <c r="V17" s="72"/>
      <c r="W17" s="72"/>
      <c r="X17" s="72"/>
      <c r="Y17" s="72"/>
      <c r="Z17" s="72"/>
      <c r="AA17" s="72"/>
      <c r="AB17" s="72"/>
      <c r="AC17" s="72"/>
      <c r="AD17" s="72"/>
      <c r="AE17" s="72"/>
    </row>
    <row r="18" spans="2:31">
      <c r="C18" s="74"/>
      <c r="D18" s="74"/>
      <c r="E18" s="74"/>
      <c r="F18" s="75"/>
      <c r="G18" s="75"/>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2:31" ht="15">
      <c r="B19" s="64"/>
      <c r="C19" s="76"/>
      <c r="D19" s="76"/>
      <c r="E19" s="76"/>
      <c r="F19" s="75"/>
      <c r="G19" s="75"/>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5">
      <c r="B20" s="64"/>
      <c r="C20" s="76"/>
      <c r="D20" s="76"/>
      <c r="E20" s="76"/>
      <c r="F20" s="77"/>
      <c r="G20" s="77"/>
      <c r="H20" s="72"/>
      <c r="I20" s="72"/>
      <c r="J20" s="116" t="s">
        <v>16472</v>
      </c>
      <c r="K20" s="116"/>
      <c r="L20" s="116"/>
      <c r="M20" s="116"/>
      <c r="N20" s="116"/>
      <c r="O20" s="116"/>
      <c r="P20" s="78"/>
      <c r="Q20" s="78"/>
      <c r="R20" s="72"/>
      <c r="S20" s="116" t="s">
        <v>16473</v>
      </c>
      <c r="T20" s="116"/>
      <c r="U20" s="116"/>
      <c r="V20" s="116"/>
      <c r="W20" s="116"/>
      <c r="X20" s="116"/>
      <c r="Y20" s="72"/>
      <c r="Z20" s="72"/>
      <c r="AA20" s="72"/>
      <c r="AB20" s="72"/>
      <c r="AC20" s="72"/>
      <c r="AD20" s="72"/>
      <c r="AE20" s="72"/>
    </row>
    <row r="21" spans="2:31" ht="15">
      <c r="B21" s="64"/>
      <c r="C21" s="76"/>
      <c r="D21" s="76"/>
      <c r="E21" s="76"/>
      <c r="F21" s="76"/>
      <c r="G21" s="76"/>
      <c r="H21" s="72"/>
      <c r="I21" s="72"/>
      <c r="J21" s="76"/>
      <c r="K21" s="76"/>
      <c r="L21" s="76"/>
      <c r="M21" s="78"/>
      <c r="N21" s="78"/>
      <c r="O21" s="78"/>
      <c r="P21" s="78"/>
      <c r="Q21" s="78"/>
      <c r="R21" s="72"/>
      <c r="S21" s="76"/>
      <c r="T21" s="76"/>
      <c r="U21" s="76"/>
      <c r="V21" s="76"/>
      <c r="W21" s="76"/>
      <c r="X21" s="78"/>
      <c r="Y21" s="72"/>
      <c r="Z21" s="72"/>
      <c r="AA21" s="72"/>
      <c r="AB21" s="72"/>
      <c r="AC21" s="72"/>
      <c r="AD21" s="72"/>
      <c r="AE21" s="72"/>
    </row>
    <row r="22" spans="2:31" ht="15">
      <c r="B22" s="64"/>
      <c r="C22" s="76"/>
      <c r="D22" s="76"/>
      <c r="E22" s="76"/>
      <c r="F22" s="79"/>
      <c r="G22" s="79"/>
      <c r="H22" s="72"/>
      <c r="I22" s="72"/>
      <c r="J22" s="80"/>
      <c r="K22" s="80"/>
      <c r="L22" s="80"/>
      <c r="M22" s="81"/>
      <c r="N22" s="81"/>
      <c r="O22" s="81"/>
      <c r="P22" s="78"/>
      <c r="Q22" s="78"/>
      <c r="R22" s="72"/>
      <c r="S22" s="82"/>
      <c r="T22" s="82"/>
      <c r="U22" s="82"/>
      <c r="V22" s="82"/>
      <c r="W22" s="82"/>
      <c r="X22" s="82"/>
      <c r="Y22" s="72"/>
      <c r="Z22" s="72"/>
      <c r="AA22" s="72"/>
      <c r="AB22" s="72"/>
      <c r="AC22" s="72"/>
      <c r="AD22" s="72"/>
      <c r="AE22" s="72"/>
    </row>
    <row r="23" spans="2:31" ht="15">
      <c r="B23" s="64"/>
      <c r="C23" s="76"/>
      <c r="D23" s="76"/>
      <c r="E23" s="76"/>
      <c r="F23" s="77"/>
      <c r="G23" s="77"/>
      <c r="H23" s="72"/>
      <c r="I23" s="72"/>
      <c r="J23" s="105" t="s">
        <v>16554</v>
      </c>
      <c r="K23" s="105"/>
      <c r="L23" s="105"/>
      <c r="M23" s="105"/>
      <c r="N23" s="105"/>
      <c r="O23" s="105"/>
      <c r="P23" s="78"/>
      <c r="Q23" s="78"/>
      <c r="R23" s="72"/>
      <c r="S23" s="105" t="s">
        <v>16558</v>
      </c>
      <c r="T23" s="105"/>
      <c r="U23" s="105"/>
      <c r="V23" s="105"/>
      <c r="W23" s="105"/>
      <c r="X23" s="105"/>
      <c r="Y23" s="72"/>
      <c r="Z23" s="72"/>
      <c r="AA23" s="72"/>
      <c r="AB23" s="72"/>
      <c r="AC23" s="72"/>
      <c r="AD23" s="72"/>
      <c r="AE23" s="72"/>
    </row>
    <row r="24" spans="2:31" ht="15">
      <c r="B24" s="64"/>
      <c r="C24" s="76"/>
      <c r="D24" s="76"/>
      <c r="E24" s="76"/>
      <c r="F24" s="83"/>
      <c r="G24" s="83"/>
      <c r="H24" s="72"/>
      <c r="I24" s="72"/>
      <c r="J24" s="104" t="s">
        <v>16555</v>
      </c>
      <c r="K24" s="104"/>
      <c r="L24" s="104"/>
      <c r="M24" s="104"/>
      <c r="N24" s="104"/>
      <c r="O24" s="104"/>
      <c r="P24" s="78"/>
      <c r="Q24" s="78"/>
      <c r="R24" s="72"/>
      <c r="S24" s="106" t="s">
        <v>16559</v>
      </c>
      <c r="T24" s="106"/>
      <c r="U24" s="106"/>
      <c r="V24" s="106"/>
      <c r="W24" s="106"/>
      <c r="X24" s="106"/>
      <c r="Y24" s="72"/>
      <c r="Z24" s="72"/>
      <c r="AA24" s="72"/>
      <c r="AB24" s="72"/>
      <c r="AC24" s="72"/>
      <c r="AD24" s="72"/>
      <c r="AE24" s="72"/>
    </row>
    <row r="25" spans="2:31" ht="15">
      <c r="B25" s="64"/>
      <c r="C25" s="76"/>
      <c r="D25" s="76"/>
      <c r="E25" s="76"/>
      <c r="F25" s="83"/>
      <c r="G25" s="83"/>
      <c r="H25" s="72"/>
      <c r="I25" s="72"/>
      <c r="J25" s="104" t="s">
        <v>16474</v>
      </c>
      <c r="K25" s="104"/>
      <c r="L25" s="104"/>
      <c r="M25" s="104"/>
      <c r="N25" s="104"/>
      <c r="O25" s="104"/>
      <c r="P25" s="78"/>
      <c r="Q25" s="78"/>
      <c r="R25" s="72"/>
      <c r="S25" s="104" t="s">
        <v>16474</v>
      </c>
      <c r="T25" s="104"/>
      <c r="U25" s="104"/>
      <c r="V25" s="104"/>
      <c r="W25" s="104"/>
      <c r="X25" s="104"/>
      <c r="Y25" s="72"/>
      <c r="Z25" s="72"/>
      <c r="AA25" s="72"/>
      <c r="AB25" s="72"/>
      <c r="AC25" s="72"/>
      <c r="AD25" s="72"/>
      <c r="AE25" s="72"/>
    </row>
    <row r="26" spans="2:31" ht="14.65" customHeight="1">
      <c r="B26" s="64"/>
      <c r="C26" s="76"/>
      <c r="D26" s="76"/>
      <c r="E26" s="76"/>
      <c r="F26" s="83"/>
      <c r="G26" s="83"/>
      <c r="H26" s="72"/>
      <c r="I26" s="72"/>
      <c r="J26" s="104" t="s">
        <v>16556</v>
      </c>
      <c r="K26" s="104"/>
      <c r="L26" s="104"/>
      <c r="M26" s="104"/>
      <c r="N26" s="104"/>
      <c r="O26" s="104"/>
      <c r="P26" s="72"/>
      <c r="Q26" s="72"/>
      <c r="R26" s="72"/>
      <c r="S26" s="104" t="s">
        <v>16560</v>
      </c>
      <c r="T26" s="104"/>
      <c r="U26" s="104"/>
      <c r="V26" s="104"/>
      <c r="W26" s="104"/>
      <c r="X26" s="104"/>
      <c r="Y26" s="72"/>
      <c r="Z26" s="72"/>
      <c r="AA26" s="72"/>
      <c r="AB26" s="72"/>
      <c r="AC26" s="72"/>
      <c r="AD26" s="72"/>
      <c r="AE26" s="72"/>
    </row>
    <row r="27" spans="2:31" ht="15">
      <c r="B27" s="64"/>
      <c r="C27" s="76"/>
      <c r="D27" s="76"/>
      <c r="E27" s="76"/>
      <c r="F27" s="84"/>
      <c r="G27" s="84"/>
      <c r="H27" s="72"/>
      <c r="I27" s="72"/>
      <c r="J27" s="104" t="s">
        <v>16557</v>
      </c>
      <c r="K27" s="104"/>
      <c r="L27" s="104"/>
      <c r="M27" s="104"/>
      <c r="N27" s="104" t="s">
        <v>16475</v>
      </c>
      <c r="O27" s="104"/>
      <c r="P27" s="72"/>
      <c r="Q27" s="72"/>
      <c r="R27" s="72"/>
      <c r="S27" s="104" t="s">
        <v>16561</v>
      </c>
      <c r="T27" s="104"/>
      <c r="U27" s="104"/>
      <c r="V27" s="104"/>
      <c r="W27" s="104" t="s">
        <v>16562</v>
      </c>
      <c r="X27" s="104"/>
      <c r="Y27" s="72"/>
      <c r="Z27" s="72"/>
      <c r="AA27" s="72"/>
      <c r="AB27" s="72"/>
      <c r="AC27" s="72"/>
      <c r="AD27" s="72"/>
      <c r="AE27" s="72"/>
    </row>
    <row r="28" spans="2:31" ht="12.95" customHeight="1">
      <c r="B28" s="64"/>
      <c r="C28" s="57"/>
      <c r="D28" s="57"/>
      <c r="E28" s="57"/>
      <c r="F28" s="58"/>
      <c r="G28" s="58"/>
      <c r="R28" s="58"/>
      <c r="S28" s="58"/>
      <c r="T28" s="58"/>
      <c r="U28" s="58"/>
      <c r="V28" s="58"/>
      <c r="W28" s="58"/>
      <c r="X28" s="58"/>
    </row>
    <row r="29" spans="2:31" ht="12.95" customHeight="1">
      <c r="B29" s="64"/>
      <c r="C29" s="57"/>
      <c r="D29" s="57"/>
      <c r="E29" s="57"/>
      <c r="F29" s="58"/>
      <c r="G29" s="58"/>
      <c r="R29" s="58"/>
      <c r="S29" s="58"/>
      <c r="T29" s="58"/>
      <c r="U29" s="58"/>
      <c r="V29" s="58"/>
      <c r="W29" s="58"/>
      <c r="X29" s="58"/>
    </row>
    <row r="30" spans="2:31" ht="15">
      <c r="D30" s="57"/>
      <c r="E30" s="57"/>
    </row>
    <row r="31" spans="2:31" ht="15">
      <c r="D31" s="57"/>
      <c r="E31" s="57"/>
    </row>
    <row r="32" spans="2:31" ht="15">
      <c r="D32" s="57"/>
      <c r="E32" s="57"/>
    </row>
    <row r="33" spans="4:5" ht="15">
      <c r="D33" s="57"/>
      <c r="E33" s="57"/>
    </row>
  </sheetData>
  <sheetProtection selectLockedCells="1"/>
  <sortState ref="H13:AA47">
    <sortCondition ref="H13:H47"/>
  </sortState>
  <mergeCells count="40">
    <mergeCell ref="S15:U15"/>
    <mergeCell ref="P15:R15"/>
    <mergeCell ref="M15:O15"/>
    <mergeCell ref="I15:K15"/>
    <mergeCell ref="J20:O20"/>
    <mergeCell ref="S20:X20"/>
    <mergeCell ref="C5:AE5"/>
    <mergeCell ref="C7:AE7"/>
    <mergeCell ref="C6:AE6"/>
    <mergeCell ref="C11:AE11"/>
    <mergeCell ref="V9:X9"/>
    <mergeCell ref="Y9:AA9"/>
    <mergeCell ref="AB9:AE9"/>
    <mergeCell ref="C9:H9"/>
    <mergeCell ref="T9:U9"/>
    <mergeCell ref="I9:S9"/>
    <mergeCell ref="J27:M27"/>
    <mergeCell ref="N27:O27"/>
    <mergeCell ref="S23:X23"/>
    <mergeCell ref="S25:X25"/>
    <mergeCell ref="S26:X26"/>
    <mergeCell ref="S27:V27"/>
    <mergeCell ref="W27:X27"/>
    <mergeCell ref="J23:O23"/>
    <mergeCell ref="J25:O25"/>
    <mergeCell ref="J26:O26"/>
    <mergeCell ref="J24:O24"/>
    <mergeCell ref="S24:X24"/>
    <mergeCell ref="S14:U14"/>
    <mergeCell ref="P14:R14"/>
    <mergeCell ref="I12:K12"/>
    <mergeCell ref="M12:O12"/>
    <mergeCell ref="P12:R12"/>
    <mergeCell ref="I13:K13"/>
    <mergeCell ref="M13:O13"/>
    <mergeCell ref="S13:U13"/>
    <mergeCell ref="P13:R13"/>
    <mergeCell ref="S12:U12"/>
    <mergeCell ref="I14:K14"/>
    <mergeCell ref="M14:O14"/>
  </mergeCells>
  <printOptions horizontalCentered="1"/>
  <pageMargins left="0.23622047244094491" right="0.74803149606299213" top="2.5196850393700787" bottom="0.74803149606299213" header="0.31496062992125984" footer="0.31496062992125984"/>
  <pageSetup scale="23" orientation="landscape" horizontalDpi="4294967294" verticalDpi="4294967294"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16480</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16544</v>
      </c>
      <c r="U2" s="43" t="s">
        <v>32</v>
      </c>
      <c r="V2" s="43" t="s">
        <v>33</v>
      </c>
      <c r="W2" s="43" t="s">
        <v>35</v>
      </c>
      <c r="X2" s="43" t="s">
        <v>36</v>
      </c>
      <c r="Y2" s="43" t="s">
        <v>38</v>
      </c>
      <c r="Z2" s="43" t="s">
        <v>39</v>
      </c>
      <c r="AA2" s="51" t="s">
        <v>16478</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16547</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16481</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16482</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16483</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16483</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16481</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16484</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16482</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16482</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16482</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16483</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16483</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16485</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16486</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16485</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16482</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16483</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16483</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16487</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16482</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16483</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16483</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16487</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16488</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16483</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16481</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16489</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16488</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16488</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16488</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16490</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16488</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16482</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16483</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16491</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16492</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16493</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16489</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16494</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16495</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16482</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16483</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16483</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16496</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16489</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16494</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16497</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16498</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16494</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16499</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16500</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16501</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16502</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16491</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16503</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16487</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16501</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16493</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16489</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16495</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16482</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16483</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16483</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16504</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16505</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16506</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16483</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16507</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16502</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16501</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16497</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16489</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16498</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16489</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16494</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16508</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16497</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16489</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16489</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16482</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16483</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16483</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16482</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16483</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16483</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16504</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16497</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16498</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16502</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16501</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16493</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16489</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16489</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16491</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16483</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16483</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16508</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16502</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16493</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16489</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16482</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16489</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16482</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16483</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16483</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16504</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16502</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16509</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16503</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16491</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16510</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16501</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16497</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16496</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16501</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16499</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16489</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16495</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16491</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16493</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16489</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16489</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16495</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16482</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16483</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16483</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16504</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16497</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16498</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16494</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16481</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16487</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16501</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16502</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16497</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16483</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16483</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16504</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16502</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16501</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16501</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16483</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16498</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16502</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16493</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16489</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16489</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16495</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16482</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16489</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16495</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16482</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16483</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16483</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16504</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16500</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16483</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16502</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16496</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16497</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16498</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16501</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16489</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16489</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16491</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16511</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16493</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16489</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16489</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16512</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16482</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16483</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16483</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16489</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16511</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16489</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16498</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16511</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16501</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16492</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16489</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16489</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16512</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16482</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16483</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16483</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16504</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16491</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16497</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16498</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16499</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16501</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16502</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16489</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16491</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16493</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16489</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16489</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16512</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16482</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16483</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16483</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16496</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16513</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16506</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16487</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16513</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16487</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16497</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16494</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16499</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16501</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16502</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16492</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16481</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16491</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16481</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16487</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16501</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16502</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16492</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16493</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16489</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16489</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16512</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16482</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16483</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16483</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16496</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16497</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16489</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16498</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16494</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16499</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16491</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16512</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16482</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16483</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16483</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16500</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16514</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16515</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16496</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16505</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16505</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16494</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16505</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16502</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16511</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16491</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16497</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16516</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16501</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16501</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16489</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16502</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16493</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16489</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16489</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16491</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16504</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16497</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16493</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16489</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16512</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16482</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16483</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16483</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16491</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16482</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16483</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16513</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16506</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16503</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16502</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16492</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16492</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16497</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16498</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16489</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16493</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16481</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16501</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16489</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16512</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16512</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16512</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16517</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16517</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16482</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16483</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16483</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16483</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16482</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16483</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16483</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16483</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16483</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16483</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16482</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16483</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16483</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16489</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16489</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16482</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16483</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16483</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16489</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16518</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16482</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16483</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16483</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16518</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16518</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16507</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16487</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16483</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16483</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16487</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16487</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16487</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16487</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16519</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16487</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16487</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16482</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16487</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16487</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16487</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16482</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16483</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16483</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16513</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16513</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16482</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16483</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16483</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16504</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16513</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16513</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16482</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16483</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16483</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16496</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16483</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16496</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16504</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16520</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16520</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16521</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16482</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16483</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16493</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16522</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16482</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16483</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16483</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16522</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16482</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16483</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16483</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16496</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16523</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16511</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16482</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16483</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16483</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16524</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16525</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16517</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16517</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16482</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16483</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16483</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16497</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16517</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16516</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16499</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16505</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16489</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16489</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16505</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16526</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16526</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16482</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16483</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16483</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16499</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16499</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16482</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16483</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16483</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16527</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16517</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16482</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16483</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16483</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16507</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16506</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16506</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16505</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16482</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16483</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16483</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16482</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16483</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16483</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16483</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16483</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16482</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16483</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16483</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16483</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16483</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16528</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16506</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16506</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16503</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16529</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16499</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16508</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16493</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16483</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16508</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16483</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16482</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16482</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16483</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16483</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16503</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16498</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16502</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16483</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16498</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16482</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16483</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16483</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16483</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16528</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16485</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16485</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16482</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16483</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16483</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16485</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16530</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16530</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16485</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16483</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16483</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16530</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16530</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16527</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16490</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16531</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16482</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16530</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16530</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16482</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16507</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16507</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16507</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16530</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16482</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16483</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16483</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16507</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16507</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16507</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16530</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16482</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16483</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16483</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16507</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16507</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16507</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16530</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16482</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16483</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16483</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16532</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16530</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16482</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16483</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16483</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16530</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16482</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16483</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16483</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16489</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16487</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16530</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16482</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16483</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16483</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16520</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16513</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16482</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16483</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16483</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16530</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16530</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16482</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16483</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16483</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16524</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16524</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16524</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16524</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16524</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16524</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16528</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16482</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16483</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16505</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16505</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16505</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16494</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16482</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16483</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16483</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16524</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16524</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16524</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16524</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16482</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16483</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16483</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16524</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16505</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16524</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16482</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16483</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16483</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16524</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16533</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16482</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16483</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16483</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16524</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16500</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16494</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16482</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16483</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16483</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16491</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16491</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16491</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16491</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16482</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16483</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16483</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16490</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16490</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16490</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16482</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16483</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16483</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16490</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16491</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16491</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16482</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16483</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16483</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16491</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16491</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16482</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16483</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16483</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16534</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16482</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16483</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16483</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16490</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16490</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16482</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16483</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16483</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16527</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16527</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16482</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16483</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16483</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16512</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16489</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16535</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16530</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16536</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16534</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16495</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16495</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16495</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16495</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16483</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16537</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16527</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16527</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16527</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16482</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16483</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16483</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16529</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16482</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16483</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16483</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16529</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16529</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16529</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16529</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16538</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16529</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16538</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16538</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16539</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16539</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16539</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16539</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16482</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16483</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16483</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16539</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16539</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16482</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16483</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16483</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16539</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16539</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16516</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16529</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16529</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16529</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16482</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16483</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16483</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16495</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16490</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16501</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16501</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16501</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16501</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16501</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16520</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16501</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16501</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16501</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16501</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16483</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16483</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16520</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16520</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16482</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16483</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16483</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16520</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16520</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16482</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16483</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16483</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16531</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16531</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16482</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16483</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16483</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16485</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16528</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16528</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16528</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16483</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16483</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16528</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16487</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16510</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16528</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16528</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16482</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16483</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16483</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16482</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16482</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16482</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16483</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16483</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16482</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16482</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16482</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16483</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16483</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16504</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16482</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16483</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16483</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16504</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16509</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16483</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16483</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16515</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16515</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16515</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16540</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16515</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16499</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16490</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16540</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16540</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16499</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16482</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16490</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16490</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16490</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16541</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16490</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16482</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16483</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16483</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16502</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16502</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16502</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16502</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16502</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16482</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16483</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16483</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16502</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16515</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16540</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16540</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16515</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16482</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16483</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16483</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16515</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16499</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16499</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16499</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16499</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16482</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16483</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16483</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16499</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16499</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16512</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16483</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16483</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16483</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16483</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16483</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16483</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16482</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16483</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16483</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16531</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16531</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16482</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16483</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16483</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16512</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2021-06-28T17:53:32Z</cp:lastPrinted>
  <dcterms:created xsi:type="dcterms:W3CDTF">2021-02-11T20:09:15Z</dcterms:created>
  <dcterms:modified xsi:type="dcterms:W3CDTF">2021-06-28T17:53:38Z</dcterms:modified>
</cp:coreProperties>
</file>