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20" yWindow="-120" windowWidth="19440" windowHeight="156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PP'!$C$1:$AE$30</definedName>
    <definedName name="ENCABEZADOS" localSheetId="0">'IR PP'!$H$5:$AA$12</definedName>
    <definedName name="IMPRESION" localSheetId="0">'IR PP'!$H$1:$AA$17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 i="9" l="1"/>
  <c r="V16" i="9"/>
  <c r="V15" i="9"/>
  <c r="V14" i="9"/>
  <c r="F13" i="9" l="1"/>
  <c r="G13" i="9"/>
  <c r="H13" i="9"/>
  <c r="I13" i="9"/>
  <c r="AD13" i="9" l="1"/>
  <c r="AD14" i="9"/>
  <c r="AD15" i="9"/>
  <c r="AD16" i="9"/>
  <c r="AD17" i="9"/>
  <c r="F14" i="9" l="1"/>
  <c r="F15" i="9"/>
  <c r="F16" i="9"/>
  <c r="F17" i="9"/>
  <c r="G14" i="9"/>
  <c r="G15" i="9"/>
  <c r="G16" i="9"/>
  <c r="G1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4" i="9" l="1"/>
  <c r="I16" i="9"/>
  <c r="I17" i="9"/>
  <c r="H15" i="9"/>
  <c r="B15" i="9" s="1"/>
  <c r="I15" i="9"/>
  <c r="B13" i="9"/>
  <c r="H14" i="9"/>
  <c r="B14" i="9" s="1"/>
  <c r="H16" i="9"/>
  <c r="B16" i="9" s="1"/>
  <c r="H17" i="9"/>
  <c r="B17" i="9" s="1"/>
  <c r="D15" i="9" l="1"/>
  <c r="C13" i="9"/>
  <c r="M13" i="9"/>
  <c r="D13" i="9"/>
  <c r="E13" i="9"/>
  <c r="S13" i="9"/>
  <c r="L13" i="9"/>
  <c r="V13" i="9"/>
  <c r="P13" i="9"/>
  <c r="W17" i="9"/>
  <c r="S17" i="9"/>
  <c r="L17" i="9"/>
  <c r="M17" i="9"/>
  <c r="X17" i="9"/>
  <c r="P17" i="9"/>
  <c r="W16" i="9"/>
  <c r="S16" i="9"/>
  <c r="L16" i="9"/>
  <c r="M16" i="9"/>
  <c r="X16" i="9"/>
  <c r="P16" i="9"/>
  <c r="X14" i="9"/>
  <c r="P14" i="9"/>
  <c r="W14" i="9"/>
  <c r="S14" i="9"/>
  <c r="L14" i="9"/>
  <c r="M14" i="9"/>
  <c r="X15" i="9"/>
  <c r="P15" i="9"/>
  <c r="M15" i="9"/>
  <c r="W15" i="9"/>
  <c r="S15" i="9"/>
  <c r="L15" i="9"/>
  <c r="E15" i="9"/>
  <c r="C16" i="9"/>
  <c r="C15" i="9"/>
  <c r="E17" i="9"/>
  <c r="E16" i="9"/>
  <c r="C17" i="9"/>
  <c r="D14" i="9"/>
  <c r="D17" i="9"/>
  <c r="C14" i="9"/>
  <c r="E14" i="9"/>
  <c r="D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<sst xmlns="http://schemas.openxmlformats.org/spreadsheetml/2006/main" count="61780" uniqueCount="16560">
  <si>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</si>
  <si>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</si>
  <si>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</si>
  <si>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</si>
  <si>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</si>
  <si>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</si>
  <si>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</si>
  <si>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</si>
  <si>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</si>
  <si>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</si>
  <si>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</si>
  <si>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</si>
  <si>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</si>
  <si>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</si>
  <si>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</si>
  <si>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</si>
  <si>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</si>
  <si>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</si>
  <si>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</si>
  <si>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</si>
  <si>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</si>
  <si>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</si>
  <si>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</si>
  <si>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</si>
  <si>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</si>
  <si>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</si>
  <si>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</si>
  <si>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</si>
  <si>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</si>
  <si>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</si>
  <si>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</si>
  <si>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</si>
  <si>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</si>
  <si>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</si>
  <si>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</si>
  <si>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</si>
  <si>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</si>
  <si>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</si>
  <si>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</si>
  <si>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</si>
  <si>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</si>
  <si>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</si>
  <si>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</si>
  <si>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</si>
  <si>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</si>
  <si>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</si>
  <si>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</si>
  <si>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</si>
  <si>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</si>
  <si>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</si>
  <si>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</si>
  <si>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</si>
  <si>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</si>
  <si>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</si>
  <si>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</si>
  <si>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</si>
  <si>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</si>
  <si>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</si>
  <si>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</si>
  <si>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</si>
  <si>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</si>
  <si>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</si>
  <si>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</si>
  <si>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</si>
  <si>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</si>
  <si>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</si>
  <si>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</si>
  <si>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</si>
  <si>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</si>
  <si>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</si>
  <si>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</si>
  <si>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</si>
  <si>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</si>
  <si>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</si>
  <si>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</si>
  <si>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</si>
  <si>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</si>
  <si>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</si>
  <si>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</si>
  <si>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</si>
  <si>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</si>
  <si>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</si>
  <si>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</si>
  <si>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</si>
  <si>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</si>
  <si>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</si>
  <si>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</si>
  <si>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</si>
  <si>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</si>
  <si>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</si>
  <si>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</si>
  <si>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</si>
  <si>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</si>
  <si>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</si>
  <si>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</si>
  <si>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</si>
  <si>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</si>
  <si>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</si>
  <si>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</si>
  <si>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</si>
  <si>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</si>
  <si>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</si>
  <si>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</si>
  <si>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</si>
  <si>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</si>
  <si>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</si>
  <si>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</si>
  <si>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</si>
  <si>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</si>
  <si>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</si>
  <si>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</si>
  <si>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</si>
  <si>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</si>
  <si>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</si>
  <si>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</si>
  <si>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</si>
  <si>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</si>
  <si>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</si>
  <si>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</si>
  <si>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</si>
  <si>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</si>
  <si>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</si>
  <si>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</si>
  <si>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</si>
  <si>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</si>
  <si>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</si>
  <si>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</si>
  <si>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</si>
  <si>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</si>
  <si>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</si>
  <si>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</si>
  <si>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</si>
  <si>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</si>
  <si>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</si>
  <si>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</si>
  <si>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</si>
  <si>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</si>
  <si>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</si>
  <si>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</si>
  <si>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</si>
  <si>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</si>
  <si>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</si>
  <si>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</si>
  <si>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</si>
  <si>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</si>
  <si>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</si>
  <si>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</si>
  <si>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</si>
  <si>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</si>
  <si>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</si>
  <si>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</si>
  <si>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</si>
  <si>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</si>
  <si>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</si>
  <si>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</si>
  <si>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</si>
  <si>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</si>
  <si>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</si>
  <si>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</si>
  <si>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</si>
  <si>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</si>
  <si>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</si>
  <si>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</si>
  <si>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</si>
  <si>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</si>
  <si>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</si>
  <si>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</si>
  <si>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</si>
  <si>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</si>
  <si>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</si>
  <si>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</si>
  <si>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</si>
  <si>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</si>
  <si>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</si>
  <si>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</si>
  <si>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</si>
  <si>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</si>
  <si>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</si>
  <si>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</si>
  <si>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</si>
  <si>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</si>
  <si>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</si>
  <si>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</si>
  <si>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</si>
  <si>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</si>
  <si>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</si>
  <si>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</si>
  <si>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</si>
  <si>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</si>
  <si>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</si>
  <si>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</si>
  <si>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</si>
  <si>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</si>
  <si>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</si>
  <si>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</si>
  <si>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</si>
  <si>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</si>
  <si>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</si>
  <si>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</si>
  <si>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</si>
  <si>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</si>
  <si>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</si>
  <si>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</si>
  <si>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</si>
  <si>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</si>
  <si>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</si>
  <si>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</si>
  <si>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</si>
  <si>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</si>
  <si>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</si>
  <si>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</si>
  <si>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</si>
  <si>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</si>
  <si>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</si>
  <si>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</si>
  <si>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</si>
  <si>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</si>
  <si>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</si>
  <si>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</si>
  <si>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</si>
  <si>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</si>
  <si>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</si>
  <si>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</si>
  <si>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</si>
  <si>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</si>
  <si>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</si>
  <si>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</si>
  <si>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</si>
  <si>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</si>
  <si>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</si>
  <si>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</si>
  <si>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</si>
  <si>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</si>
  <si>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</si>
  <si>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</si>
  <si>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</si>
  <si>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</si>
  <si>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</si>
  <si>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</si>
  <si>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</si>
  <si>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</si>
  <si>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</si>
  <si>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</si>
  <si>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</si>
  <si>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</si>
  <si>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</si>
  <si>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</si>
  <si>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</si>
  <si>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</si>
  <si>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</si>
  <si>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</si>
  <si>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</si>
  <si>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</si>
  <si>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</si>
  <si>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</si>
  <si>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</si>
  <si>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</si>
  <si>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</si>
  <si>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</si>
  <si>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</si>
  <si>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</si>
  <si>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</si>
  <si>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</si>
  <si>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</si>
  <si>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</si>
  <si>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</si>
  <si>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</si>
  <si>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</si>
  <si>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</si>
  <si>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</si>
  <si>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</si>
  <si>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</si>
  <si>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</si>
  <si>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</si>
  <si>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</si>
  <si>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</si>
  <si>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</si>
  <si>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</si>
  <si>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</si>
  <si>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</si>
  <si>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</si>
  <si>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</si>
  <si>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</si>
  <si>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</si>
  <si>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</si>
  <si>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</si>
  <si>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</si>
  <si>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</si>
  <si>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</si>
  <si>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</si>
  <si>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</si>
  <si>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</si>
  <si>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</si>
  <si>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</si>
  <si>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</si>
  <si>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</si>
  <si>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</si>
  <si>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</si>
  <si>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</si>
  <si>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</si>
  <si>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</si>
  <si>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</si>
  <si>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</si>
  <si>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</si>
  <si>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</si>
  <si>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</si>
  <si>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</si>
  <si>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</si>
  <si>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</si>
  <si>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</si>
  <si>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</si>
  <si>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</si>
  <si>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</si>
  <si>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</si>
  <si>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</si>
  <si>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</si>
  <si>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</si>
  <si>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</si>
  <si>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</si>
  <si>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</si>
  <si>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</si>
  <si>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</si>
  <si>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</si>
  <si>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</si>
  <si>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</si>
  <si>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</si>
  <si>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</si>
  <si>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</si>
  <si>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</si>
  <si>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</si>
  <si>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</si>
  <si>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</si>
  <si>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</si>
  <si>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</si>
  <si>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</si>
  <si>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</si>
  <si>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</si>
  <si>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</si>
  <si>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</si>
  <si>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</si>
  <si>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</si>
  <si>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</si>
  <si>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</si>
  <si>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</si>
  <si>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</si>
  <si>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</si>
  <si>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</si>
  <si>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</si>
  <si>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</si>
  <si>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</si>
  <si>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</si>
  <si>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</si>
  <si>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</si>
  <si>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</si>
  <si>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</si>
  <si>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</si>
  <si>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</si>
  <si>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</si>
  <si>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</si>
  <si>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</si>
  <si>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</si>
  <si>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</si>
  <si>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</si>
  <si>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</si>
  <si>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</si>
  <si>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</si>
  <si>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</si>
  <si>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</si>
  <si>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</si>
  <si>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</si>
  <si>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</si>
  <si>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</si>
  <si>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</si>
  <si>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</si>
  <si>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</si>
  <si>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</si>
  <si>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</si>
  <si>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</si>
  <si>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</si>
  <si>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</si>
  <si>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</si>
  <si>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</si>
  <si>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</si>
  <si>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</si>
  <si>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</si>
  <si>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</si>
  <si>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</si>
  <si>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</si>
  <si>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</si>
  <si>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</si>
  <si>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</si>
  <si>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</si>
  <si>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</si>
  <si>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</si>
  <si>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</si>
  <si>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</si>
  <si>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</si>
  <si>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</si>
  <si>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</si>
  <si>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</si>
  <si>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</si>
  <si>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</si>
  <si>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</si>
  <si>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</si>
  <si>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</si>
  <si>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</si>
  <si>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</si>
  <si>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</si>
  <si>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</si>
  <si>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</si>
  <si>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</si>
  <si>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</si>
  <si>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</si>
  <si>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</si>
  <si>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</si>
  <si>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</si>
  <si>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</si>
  <si>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</si>
  <si>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</si>
  <si>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</si>
  <si>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</si>
  <si>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</si>
  <si>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</si>
  <si>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</si>
  <si>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</si>
  <si>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</si>
  <si>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</si>
  <si>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</si>
  <si>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</si>
  <si>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</si>
  <si>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</si>
  <si>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</si>
  <si>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</si>
  <si>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</si>
  <si>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</si>
  <si>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</si>
  <si>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</si>
  <si>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</si>
  <si>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</si>
  <si>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</si>
  <si>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</si>
  <si>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</si>
  <si>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</si>
  <si>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</si>
  <si>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</si>
  <si>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</si>
  <si>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</si>
  <si>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</si>
  <si>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</si>
  <si>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</si>
  <si>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</si>
  <si>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</si>
  <si>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</si>
  <si>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</si>
  <si>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</si>
  <si>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</si>
  <si>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</si>
  <si>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</si>
  <si>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</si>
  <si>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</si>
  <si>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</si>
  <si>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</si>
  <si>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</si>
  <si>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</si>
  <si>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</si>
  <si>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</si>
  <si>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</si>
  <si>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</si>
  <si>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</si>
  <si>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</si>
  <si>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</si>
  <si>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</si>
  <si>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</si>
  <si>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</si>
  <si>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</si>
  <si>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</si>
  <si>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</si>
  <si>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</si>
  <si>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</si>
  <si>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</si>
  <si>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</si>
  <si>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</si>
  <si>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</si>
  <si>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</si>
  <si>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</si>
  <si>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</si>
  <si>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</si>
  <si>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</si>
  <si>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</si>
  <si>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</si>
  <si>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</si>
  <si>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</si>
  <si>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</si>
  <si>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</si>
  <si>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</si>
  <si>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</si>
  <si>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</si>
  <si>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</si>
  <si>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</si>
  <si>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</si>
  <si>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</si>
  <si>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</si>
  <si>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</si>
  <si>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</si>
  <si>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</si>
  <si>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</si>
  <si>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</si>
  <si>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</si>
  <si>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</si>
  <si>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</si>
  <si>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</si>
  <si>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</si>
  <si>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</si>
  <si>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</si>
  <si>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</si>
  <si>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</si>
  <si>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</si>
  <si>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</si>
  <si>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</si>
  <si>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</si>
  <si>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</si>
  <si>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</si>
  <si>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</si>
  <si>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</si>
  <si>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</si>
  <si>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</si>
  <si>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</si>
  <si>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</si>
  <si>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</si>
  <si>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</si>
  <si>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</si>
  <si>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</si>
  <si>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</si>
  <si>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</si>
  <si>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</si>
  <si>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</si>
  <si>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</si>
  <si>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</si>
  <si>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</si>
  <si>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</si>
  <si>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</si>
  <si>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</si>
  <si>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</si>
  <si>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</si>
  <si>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</si>
  <si>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</si>
  <si>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</si>
  <si>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</si>
  <si>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</si>
  <si>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</si>
  <si>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</si>
  <si>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</si>
  <si>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</si>
  <si>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</si>
  <si>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</si>
  <si>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</si>
  <si>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</si>
  <si>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</si>
  <si>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</si>
  <si>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</si>
  <si>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</si>
  <si>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</si>
  <si>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</si>
  <si>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</si>
  <si>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</si>
  <si>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</si>
  <si>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</si>
  <si>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</si>
  <si>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</si>
  <si>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</si>
  <si>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</si>
  <si>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</si>
  <si>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</si>
  <si>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</si>
  <si>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</si>
  <si>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</si>
  <si>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</si>
  <si>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</si>
  <si>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</si>
  <si>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</si>
  <si>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</si>
  <si>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</si>
  <si>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</si>
  <si>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</si>
  <si>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</si>
  <si>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</si>
  <si>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</si>
  <si>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</si>
  <si>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</si>
  <si>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</si>
  <si>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</si>
  <si>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</si>
  <si>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</si>
  <si>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</si>
  <si>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</si>
  <si>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</si>
  <si>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</si>
  <si>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</si>
  <si>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</si>
  <si>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</si>
  <si>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</si>
  <si>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</si>
  <si>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</si>
  <si>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</si>
  <si>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</si>
  <si>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</si>
  <si>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</si>
  <si>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</si>
  <si>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</si>
  <si>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</si>
  <si>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</si>
  <si>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</si>
  <si>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</si>
  <si>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</si>
  <si>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</si>
  <si>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</si>
  <si>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</si>
  <si>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</si>
  <si>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</si>
  <si>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</si>
  <si>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</si>
  <si>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</si>
  <si>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</si>
  <si>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</si>
  <si>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</si>
  <si>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</si>
  <si>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</si>
  <si>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</si>
  <si>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</si>
  <si>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</si>
  <si>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</si>
  <si>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</si>
  <si>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</si>
  <si>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</si>
  <si>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</si>
  <si>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</si>
  <si>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</si>
  <si>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</si>
  <si>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</si>
  <si>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</si>
  <si>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</si>
  <si>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</si>
  <si>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</si>
  <si>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</si>
  <si>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</si>
  <si>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</si>
  <si>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</si>
  <si>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</si>
  <si>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</si>
  <si>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</si>
  <si>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</si>
  <si>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</si>
  <si>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</si>
  <si>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</si>
  <si>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</si>
  <si>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</si>
  <si>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</si>
  <si>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</si>
  <si>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</si>
  <si>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</si>
  <si>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</si>
  <si>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</si>
  <si>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</si>
  <si>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</si>
  <si>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</si>
  <si>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</si>
  <si>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</si>
  <si>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</si>
  <si>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</si>
  <si>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</si>
  <si>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</si>
  <si>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</si>
  <si>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</si>
  <si>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</si>
  <si>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</si>
  <si>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</si>
  <si>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</si>
  <si>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</si>
  <si>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</si>
  <si>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</si>
  <si>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</si>
  <si>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</si>
  <si>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</si>
  <si>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</si>
  <si>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</si>
  <si>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</si>
  <si>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</si>
  <si>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</si>
  <si>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</si>
  <si>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</si>
  <si>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</si>
  <si>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</si>
  <si>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</si>
  <si>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</si>
  <si>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</si>
  <si>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</si>
  <si>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</si>
  <si>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</si>
  <si>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</si>
  <si>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</si>
  <si>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</si>
  <si>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</si>
  <si>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</si>
  <si>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</si>
  <si>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</si>
  <si>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</si>
  <si>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</si>
  <si>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</si>
  <si>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</si>
  <si>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</si>
  <si>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</si>
  <si>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</si>
  <si>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</si>
  <si>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</si>
  <si>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</si>
  <si>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</si>
  <si>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</si>
  <si>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</si>
  <si>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</si>
  <si>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</si>
  <si>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</si>
  <si>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</si>
  <si>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</si>
  <si>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</si>
  <si>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</si>
  <si>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</si>
  <si>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</si>
  <si>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</si>
  <si>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</si>
  <si>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</si>
  <si>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</si>
  <si>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</si>
  <si>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</si>
  <si>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</si>
  <si>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</si>
  <si>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</si>
  <si>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</si>
  <si>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</si>
  <si>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</si>
  <si>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</si>
  <si>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</si>
  <si>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</si>
  <si>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</si>
  <si>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</si>
  <si>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</si>
  <si>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</si>
  <si>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</si>
  <si>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</si>
  <si>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</si>
  <si>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</si>
  <si>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</si>
  <si>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</si>
  <si>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</si>
  <si>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</si>
  <si>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</si>
  <si>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</si>
  <si>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</si>
  <si>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</si>
  <si>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</si>
  <si>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</si>
  <si>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</si>
  <si>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</si>
  <si>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</si>
  <si>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</si>
  <si>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</si>
  <si>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</si>
  <si>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</si>
  <si>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</si>
  <si>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</si>
  <si>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</si>
  <si>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</si>
  <si>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</si>
  <si>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</si>
  <si>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</si>
  <si>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</si>
  <si>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</si>
  <si>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</si>
  <si>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</si>
  <si>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</si>
  <si>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</si>
  <si>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</si>
  <si>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</si>
  <si>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</si>
  <si>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</si>
  <si>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</si>
  <si>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</si>
  <si>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</si>
  <si>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</si>
  <si>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</si>
  <si>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</si>
  <si>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</si>
  <si>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</si>
  <si>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</si>
  <si>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</si>
  <si>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</si>
  <si>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</si>
  <si>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</si>
  <si>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</si>
  <si>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</si>
  <si>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</si>
  <si>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</si>
  <si>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</si>
  <si>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</si>
  <si>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</si>
  <si>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</si>
  <si>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</si>
  <si>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</si>
  <si>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</si>
  <si>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</si>
  <si>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</si>
  <si>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</si>
  <si>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</si>
  <si>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</si>
  <si>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</si>
  <si>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</si>
  <si>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</si>
  <si>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</si>
  <si>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</si>
  <si>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</si>
  <si>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</si>
  <si>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</si>
  <si>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</si>
  <si>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</si>
  <si>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</si>
  <si>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</si>
  <si>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</si>
  <si>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</si>
  <si>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</si>
  <si>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</si>
  <si>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</si>
  <si>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</si>
  <si>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</si>
  <si>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</si>
  <si>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</si>
  <si>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</si>
  <si>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</si>
  <si>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</si>
  <si>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</si>
  <si>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</si>
  <si>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</si>
  <si>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</si>
  <si>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</si>
  <si>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</si>
  <si>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</si>
  <si>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</si>
  <si>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</si>
  <si>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</si>
  <si>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</si>
  <si>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</si>
  <si>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</si>
  <si>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</si>
  <si>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</si>
  <si>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</si>
  <si>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</si>
  <si>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</si>
  <si>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</si>
  <si>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</si>
  <si>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</si>
  <si>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</si>
  <si>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</si>
  <si>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</si>
  <si>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</si>
  <si>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</si>
  <si>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</si>
  <si>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</si>
  <si>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</si>
  <si>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</si>
  <si>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</si>
  <si>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</si>
  <si>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</si>
  <si>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</si>
  <si>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</si>
  <si>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</si>
  <si>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</si>
  <si>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</si>
  <si>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</si>
  <si>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</si>
  <si>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</si>
  <si>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</si>
  <si>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</si>
  <si>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</si>
  <si>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</si>
  <si>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</si>
  <si>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</si>
  <si>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</si>
  <si>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</si>
  <si>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</si>
  <si>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</si>
  <si>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</si>
  <si>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</si>
  <si>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</si>
  <si>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</si>
  <si>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</si>
  <si>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</si>
  <si>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</si>
  <si>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</si>
  <si>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</si>
  <si>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</si>
  <si>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</si>
  <si>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</si>
  <si>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</si>
  <si>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</si>
  <si>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</si>
  <si>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</si>
  <si>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</si>
  <si>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</si>
  <si>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</si>
  <si>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</si>
  <si>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</si>
  <si>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</si>
  <si>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</si>
  <si>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</si>
  <si>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</si>
  <si>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</si>
  <si>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</si>
  <si>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</si>
  <si>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</si>
  <si>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</si>
  <si>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</si>
  <si>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</si>
  <si>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</si>
  <si>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</si>
  <si>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</si>
  <si>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</si>
  <si>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</si>
  <si>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</si>
  <si>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</si>
  <si>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</si>
  <si>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</si>
  <si>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</si>
  <si>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</si>
  <si>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</si>
  <si>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</si>
  <si>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</si>
  <si>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</si>
  <si>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</si>
  <si>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</si>
  <si>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</si>
  <si>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</si>
  <si>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</si>
  <si>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</si>
  <si>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</si>
  <si>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</si>
  <si>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</si>
  <si>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</si>
  <si>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</si>
  <si>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</si>
  <si>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</si>
  <si>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</si>
  <si>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</si>
  <si>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</si>
  <si>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</si>
  <si>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</si>
  <si>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</si>
  <si>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</si>
  <si>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</si>
  <si>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</si>
  <si>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</si>
  <si>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</si>
  <si>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</si>
  <si>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</si>
  <si>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</si>
  <si>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</si>
  <si>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</si>
  <si>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</si>
  <si>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</si>
  <si>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</si>
  <si>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</si>
  <si>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</si>
  <si>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</si>
  <si>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</si>
  <si>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</si>
  <si>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</si>
  <si>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</si>
  <si>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</si>
  <si>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</si>
  <si>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</si>
  <si>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</si>
  <si>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</si>
  <si>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</si>
  <si>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</si>
  <si>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</si>
  <si>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</si>
  <si>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</si>
  <si>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</si>
  <si>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</si>
  <si>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</si>
  <si>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</si>
  <si>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</si>
  <si>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</si>
  <si>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</si>
  <si>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</si>
  <si>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</si>
  <si>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</si>
  <si>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</si>
  <si>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</si>
  <si>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</si>
  <si>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</si>
  <si>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</si>
  <si>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</si>
  <si>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</si>
  <si>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</si>
  <si>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</si>
  <si>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</si>
  <si>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</si>
  <si>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</si>
  <si>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</si>
  <si>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</si>
  <si>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</si>
  <si>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</si>
  <si>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</si>
  <si>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</si>
  <si>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</si>
  <si>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</si>
  <si>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</si>
  <si>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</si>
  <si>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</si>
  <si>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</si>
  <si>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</si>
  <si>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</si>
  <si>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</si>
  <si>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</si>
  <si>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</si>
  <si>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</si>
  <si>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</si>
  <si>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</si>
  <si>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</si>
  <si>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</si>
  <si>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</si>
  <si>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</si>
  <si>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</si>
  <si>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</si>
  <si>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</si>
  <si>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</si>
  <si>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</si>
  <si>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</si>
  <si>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</si>
  <si>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</si>
  <si>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</si>
  <si>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</si>
  <si>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</si>
  <si>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</si>
  <si>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</si>
  <si>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</si>
  <si>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</si>
  <si>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</si>
  <si>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</si>
  <si>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</si>
  <si>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</si>
  <si>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</si>
  <si>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</si>
  <si>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</si>
  <si>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</si>
  <si>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</si>
  <si>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</si>
  <si>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</si>
  <si>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</si>
  <si>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</si>
  <si>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</si>
  <si>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</si>
  <si>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</si>
  <si>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</si>
  <si>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</si>
  <si>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</si>
  <si>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</si>
  <si>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</si>
  <si>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</si>
  <si>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</si>
  <si>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</si>
  <si>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</si>
  <si>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</si>
  <si>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</si>
  <si>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</si>
  <si>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</si>
  <si>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</si>
  <si>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</si>
  <si>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</si>
  <si>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</si>
  <si>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</si>
  <si>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</si>
  <si>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</si>
  <si>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</si>
  <si>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</si>
  <si>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</si>
  <si>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</si>
  <si>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</si>
  <si>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</si>
  <si>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</si>
  <si>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</si>
  <si>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</si>
  <si>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</si>
  <si>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</si>
  <si>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</si>
  <si>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</si>
  <si>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</si>
  <si>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</si>
  <si>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</si>
  <si>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</si>
  <si>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</si>
  <si>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</si>
  <si>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</si>
  <si>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</si>
  <si>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</si>
  <si>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</si>
  <si>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</si>
  <si>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</si>
  <si>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</si>
  <si>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</si>
  <si>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</si>
  <si>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</si>
  <si>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</si>
  <si>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</si>
  <si>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</si>
  <si>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</si>
  <si>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</si>
  <si>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</si>
  <si>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</si>
  <si>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</si>
  <si>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</si>
  <si>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</si>
  <si>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</si>
  <si>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</si>
  <si>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</si>
  <si>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</si>
  <si>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</si>
  <si>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</si>
  <si>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</si>
  <si>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</si>
  <si>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</si>
  <si>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</si>
  <si>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</si>
  <si>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</si>
  <si>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</si>
  <si>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</si>
  <si>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</si>
  <si>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</si>
  <si>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</si>
  <si>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</si>
  <si>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</si>
  <si>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</si>
  <si>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</si>
  <si>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</si>
  <si>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</si>
  <si>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</si>
  <si>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</si>
  <si>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</si>
  <si>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</si>
  <si>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</si>
  <si>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</si>
  <si>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</si>
  <si>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</si>
  <si>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</si>
  <si>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</si>
  <si>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</si>
  <si>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</si>
  <si>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</si>
  <si>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</si>
  <si>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</si>
  <si>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</si>
  <si>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</si>
  <si>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</si>
  <si>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</si>
  <si>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</si>
  <si>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</si>
  <si>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</si>
  <si>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</si>
  <si>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</si>
  <si>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</si>
  <si>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</si>
  <si>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</si>
  <si>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</si>
  <si>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</si>
  <si>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</si>
  <si>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</si>
  <si>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</si>
  <si>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</si>
  <si>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</si>
  <si>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</si>
  <si>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</si>
  <si>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</si>
  <si>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</si>
  <si>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</si>
  <si>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</si>
  <si>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</si>
  <si>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</si>
  <si>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</si>
  <si>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</si>
  <si>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</si>
  <si>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</si>
  <si>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</si>
  <si>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</si>
  <si>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</si>
  <si>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</si>
  <si>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</si>
  <si>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</si>
  <si>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</si>
  <si>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</si>
  <si>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</si>
  <si>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</si>
  <si>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</si>
  <si>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</si>
  <si>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</si>
  <si>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</si>
  <si>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</si>
  <si>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</si>
  <si>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</si>
  <si>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</si>
  <si>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</si>
  <si>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</si>
  <si>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</si>
  <si>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</si>
  <si>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</si>
  <si>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</si>
  <si>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</si>
  <si>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</si>
  <si>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</si>
  <si>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</si>
  <si>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</si>
  <si>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</si>
  <si>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</si>
  <si>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</si>
  <si>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</si>
  <si>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</si>
  <si>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</si>
  <si>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</si>
  <si>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</si>
  <si>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</si>
  <si>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</si>
  <si>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</si>
  <si>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</si>
  <si>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</si>
  <si>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</si>
  <si>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</si>
  <si>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</si>
  <si>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</si>
  <si>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</si>
  <si>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</si>
  <si>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</si>
  <si>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</si>
  <si>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</si>
  <si>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</si>
  <si>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</si>
  <si>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</si>
  <si>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</si>
  <si>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</si>
  <si>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</si>
  <si>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</si>
  <si>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</si>
  <si>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</si>
  <si>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</si>
  <si>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</si>
  <si>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</si>
  <si>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</si>
  <si>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</si>
  <si>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</si>
  <si>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</si>
  <si>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</si>
  <si>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</si>
  <si>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</si>
  <si>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</si>
  <si>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</si>
  <si>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</si>
  <si>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</si>
  <si>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</si>
  <si>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</si>
  <si>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</si>
  <si>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</si>
  <si>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</si>
  <si>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</si>
  <si>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</si>
  <si>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</si>
  <si>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</si>
  <si>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</si>
  <si>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</si>
  <si>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</si>
  <si>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</si>
  <si>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</si>
  <si>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</si>
  <si>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</si>
  <si>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</si>
  <si>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</si>
  <si>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</si>
  <si>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</si>
  <si>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</si>
  <si>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</si>
  <si>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</si>
  <si>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</si>
  <si>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</si>
  <si>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</si>
  <si>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</si>
  <si>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</si>
  <si>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</si>
  <si>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</si>
  <si>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</si>
  <si>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</si>
  <si>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</si>
  <si>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</si>
  <si>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</si>
  <si>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</si>
  <si>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</si>
  <si>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</si>
  <si>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</si>
  <si>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</si>
  <si>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</si>
  <si>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</si>
  <si>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</si>
  <si>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</si>
  <si>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</si>
  <si>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</si>
  <si>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</si>
  <si>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</si>
  <si>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</si>
  <si>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</si>
  <si>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</si>
  <si>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</si>
  <si>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</si>
  <si>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</si>
  <si>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</si>
  <si>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</si>
  <si>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</si>
  <si>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</si>
  <si>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</si>
  <si>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</si>
  <si>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</si>
  <si>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</si>
  <si>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</si>
  <si>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</si>
  <si>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</si>
  <si>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</si>
  <si>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</si>
  <si>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</si>
  <si>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</si>
  <si>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</si>
  <si>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</si>
  <si>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</si>
  <si>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</si>
  <si>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</si>
  <si>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</si>
  <si>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</si>
  <si>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</si>
  <si>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</si>
  <si>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</si>
  <si>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</si>
  <si>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</si>
  <si>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</si>
  <si>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</si>
  <si>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</si>
  <si>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</si>
  <si>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</si>
  <si>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</si>
  <si>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</si>
  <si>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</si>
  <si>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</si>
  <si>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</si>
  <si>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</si>
  <si>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</si>
  <si>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</si>
  <si>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</si>
  <si>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</si>
  <si>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</si>
  <si>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</si>
  <si>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</si>
  <si>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</si>
  <si>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</si>
  <si>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</si>
  <si>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</si>
  <si>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</si>
  <si>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</si>
  <si>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</si>
  <si>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</si>
  <si>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</si>
  <si>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</si>
  <si>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</si>
  <si>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</si>
  <si>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</si>
  <si>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</si>
  <si>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</si>
  <si>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</si>
  <si>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</si>
  <si>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</si>
  <si>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</si>
  <si>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</si>
  <si>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</si>
  <si>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</si>
  <si>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</si>
  <si>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</si>
  <si>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</si>
  <si>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</si>
  <si>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</si>
  <si>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</si>
  <si>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</si>
  <si>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</si>
  <si>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</si>
  <si>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</si>
  <si>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</si>
  <si>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</si>
  <si>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</si>
  <si>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</si>
  <si>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</si>
  <si>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</si>
  <si>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</si>
  <si>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</si>
  <si>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</si>
  <si>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</si>
  <si>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</si>
  <si>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</si>
  <si>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</si>
  <si>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</si>
  <si>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</si>
  <si>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</si>
  <si>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</si>
  <si>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</si>
  <si>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</si>
  <si>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</si>
  <si>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</si>
  <si>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</si>
  <si>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</si>
  <si>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</si>
  <si>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</si>
  <si>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</si>
  <si>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</si>
  <si>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</si>
  <si>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</si>
  <si>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</si>
  <si>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</si>
  <si>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</si>
  <si>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</si>
  <si>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</si>
  <si>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</si>
  <si>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</si>
  <si>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</si>
  <si>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</si>
  <si>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</si>
  <si>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</si>
  <si>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</si>
  <si>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</si>
  <si>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</si>
  <si>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</si>
  <si>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</si>
  <si>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</si>
  <si>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</si>
  <si>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</si>
  <si>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</si>
  <si>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</si>
  <si>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</si>
  <si>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</si>
  <si>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</si>
  <si>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</si>
  <si>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</si>
  <si>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</si>
  <si>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</si>
  <si>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</si>
  <si>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</si>
  <si>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</si>
  <si>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</si>
  <si>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</si>
  <si>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</si>
  <si>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</si>
  <si>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</si>
  <si>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</si>
  <si>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</si>
  <si>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</si>
  <si>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</si>
  <si>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</si>
  <si>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</si>
  <si>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</si>
  <si>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</si>
  <si>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</si>
  <si>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</si>
  <si>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</si>
  <si>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</si>
  <si>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</si>
  <si>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</si>
  <si>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</si>
  <si>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</si>
  <si>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</si>
  <si>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</si>
  <si>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</si>
  <si>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</si>
  <si>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</si>
  <si>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</si>
  <si>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</si>
  <si>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</si>
  <si>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</si>
  <si>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</si>
  <si>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</si>
  <si>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</si>
  <si>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</si>
  <si>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</si>
  <si>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</si>
  <si>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</si>
  <si>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</si>
  <si>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</si>
  <si>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</si>
  <si>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</si>
  <si>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</si>
  <si>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</si>
  <si>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</si>
  <si>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</si>
  <si>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</si>
  <si>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</si>
  <si>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</si>
  <si>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</si>
  <si>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</si>
  <si>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</si>
  <si>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</si>
  <si>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</si>
  <si>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</si>
  <si>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</si>
  <si>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</si>
  <si>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</si>
  <si>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</si>
  <si>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</si>
  <si>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</si>
  <si>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</si>
  <si>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</si>
  <si>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</si>
  <si>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</si>
  <si>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</si>
  <si>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</si>
  <si>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</si>
  <si>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</si>
  <si>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</si>
  <si>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</si>
  <si>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</si>
  <si>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</si>
  <si>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</si>
  <si>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</si>
  <si>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</si>
  <si>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</si>
  <si>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</si>
  <si>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</si>
  <si>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</si>
  <si>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</si>
  <si>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</si>
  <si>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</si>
  <si>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</si>
  <si>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</si>
  <si>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</si>
  <si>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</si>
  <si>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</si>
  <si>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</si>
  <si>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</si>
  <si>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</si>
  <si>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</si>
  <si>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</si>
  <si>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</si>
  <si>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</si>
  <si>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</si>
  <si>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</si>
  <si>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</si>
  <si>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</si>
  <si>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</si>
  <si>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</si>
  <si>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</si>
  <si>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</si>
  <si>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</si>
  <si>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</si>
  <si>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</si>
  <si>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</si>
  <si>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</si>
  <si>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</si>
  <si>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</si>
  <si>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</si>
  <si>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</si>
  <si>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</si>
  <si>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</si>
  <si>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</si>
  <si>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</si>
  <si>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</si>
  <si>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</si>
  <si>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</si>
  <si>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</si>
  <si>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</si>
  <si>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</si>
  <si>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</si>
  <si>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</si>
  <si>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</si>
  <si>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</si>
  <si>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</si>
  <si>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</si>
  <si>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</si>
  <si>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</si>
  <si>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</si>
  <si>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</si>
  <si>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</si>
  <si>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</si>
  <si>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</si>
  <si>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</si>
  <si>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</si>
  <si>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</si>
  <si>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</si>
  <si>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</si>
  <si>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</si>
  <si>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</si>
  <si>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</si>
  <si>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</si>
  <si>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</si>
  <si>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</si>
  <si>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</si>
  <si>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</si>
  <si>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</si>
  <si>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</si>
  <si>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</si>
  <si>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</si>
  <si>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</si>
  <si>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</si>
  <si>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</si>
  <si>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</si>
  <si>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</si>
  <si>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</si>
  <si>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</si>
  <si>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</si>
  <si>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</si>
  <si>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</si>
  <si>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</si>
  <si>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</si>
  <si>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</si>
  <si>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</si>
  <si>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</si>
  <si>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</si>
  <si>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</si>
  <si>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</si>
  <si>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</si>
  <si>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</si>
  <si>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</si>
  <si>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</si>
  <si>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</si>
  <si>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</si>
  <si>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</si>
  <si>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</si>
  <si>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</si>
  <si>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</si>
  <si>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</si>
  <si>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</si>
  <si>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</si>
  <si>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</si>
  <si>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</si>
  <si>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</si>
  <si>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</si>
  <si>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</si>
  <si>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</si>
  <si>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</si>
  <si>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</si>
  <si>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</si>
  <si>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</si>
  <si>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</si>
  <si>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</si>
  <si>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</si>
  <si>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</si>
  <si>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</si>
  <si>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</si>
  <si>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</si>
  <si>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</si>
  <si>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</si>
  <si>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</si>
  <si>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</si>
  <si>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</si>
  <si>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</si>
  <si>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</si>
  <si>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</si>
  <si>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</si>
  <si>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</si>
  <si>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</si>
  <si>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</si>
  <si>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</si>
  <si>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</si>
  <si>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</si>
  <si>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</si>
  <si>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</si>
  <si>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</si>
  <si>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</si>
  <si>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</si>
  <si>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</si>
  <si>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</si>
  <si>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</si>
  <si>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</si>
  <si>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</si>
  <si>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</si>
  <si>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</si>
  <si>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</si>
  <si>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</si>
  <si>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</si>
  <si>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</si>
  <si>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</si>
  <si>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</si>
  <si>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</si>
  <si>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</si>
  <si>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</si>
  <si>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</si>
  <si>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</si>
  <si>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</si>
  <si>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</si>
  <si>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</si>
  <si>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</si>
  <si>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</si>
  <si>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</si>
  <si>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</si>
  <si>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</si>
  <si>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</si>
  <si>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</si>
  <si>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</si>
  <si>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</si>
  <si>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</si>
  <si>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</si>
  <si>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</si>
  <si>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</si>
  <si>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</si>
  <si>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</si>
  <si>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</si>
  <si>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</si>
  <si>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</si>
  <si>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</si>
  <si>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</si>
  <si>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</si>
  <si>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</si>
  <si>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</si>
  <si>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</si>
  <si>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</si>
  <si>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</si>
  <si>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</si>
  <si>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</si>
  <si>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</si>
  <si>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</si>
  <si>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</si>
  <si>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</si>
  <si>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</si>
  <si>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</si>
  <si>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</si>
  <si>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</si>
  <si>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</si>
  <si>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</si>
  <si>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</si>
  <si>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</si>
  <si>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</si>
  <si>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</si>
  <si>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</si>
  <si>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</si>
  <si>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</si>
  <si>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</si>
  <si>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</si>
  <si>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</si>
  <si>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</si>
  <si>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</si>
  <si>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</si>
  <si>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</si>
  <si>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</si>
  <si>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</si>
  <si>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</si>
  <si>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</si>
  <si>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</si>
  <si>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</si>
  <si>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</si>
  <si>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</si>
  <si>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</si>
  <si>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</si>
  <si>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</si>
  <si>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</si>
  <si>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</si>
  <si>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</si>
  <si>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</si>
  <si>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</si>
  <si>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</si>
  <si>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</si>
  <si>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</si>
  <si>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</si>
  <si>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</si>
  <si>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</si>
  <si>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</si>
  <si>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</si>
  <si>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</si>
  <si>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</si>
  <si>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</si>
  <si>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</si>
  <si>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</si>
  <si>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</si>
  <si>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</si>
  <si>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</si>
  <si>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</si>
  <si>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</si>
  <si>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</si>
  <si>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</si>
  <si>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</si>
  <si>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</si>
  <si>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</si>
  <si>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</si>
  <si>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</si>
  <si>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</si>
  <si>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</si>
  <si>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</si>
  <si>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</si>
  <si>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</si>
  <si>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</si>
  <si>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</si>
  <si>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</si>
  <si>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</si>
  <si>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</si>
  <si>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</si>
  <si>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</si>
  <si>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</si>
  <si>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</si>
  <si>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</si>
  <si>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</si>
  <si>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</si>
  <si>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</si>
  <si>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</si>
  <si>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</si>
  <si>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</si>
  <si>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</si>
  <si>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</si>
  <si>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</si>
  <si>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</si>
  <si>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</si>
  <si>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</si>
  <si>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</si>
  <si>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</si>
  <si>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</si>
  <si>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</si>
  <si>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</si>
  <si>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</si>
  <si>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</si>
  <si>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</si>
  <si>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</si>
  <si>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</si>
  <si>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</si>
  <si>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</si>
  <si>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</si>
  <si>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</si>
  <si>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</si>
  <si>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</si>
  <si>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</si>
  <si>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</si>
  <si>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</si>
  <si>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</si>
  <si>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</si>
  <si>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</si>
  <si>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</si>
  <si>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</si>
  <si>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</si>
  <si>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</si>
  <si>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</si>
  <si>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</si>
  <si>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</si>
  <si>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</si>
  <si>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</si>
  <si>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</si>
  <si>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</si>
  <si>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</si>
  <si>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</si>
  <si>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</si>
  <si>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</si>
  <si>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</si>
  <si>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</si>
  <si>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</si>
  <si>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</si>
  <si>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</si>
  <si>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</si>
  <si>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</si>
  <si>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</si>
  <si>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</si>
  <si>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</si>
  <si>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</si>
  <si>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</si>
  <si>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</si>
  <si>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</si>
  <si>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</si>
  <si>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</si>
  <si>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</si>
  <si>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</si>
  <si>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</si>
  <si>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</si>
  <si>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</si>
  <si>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</si>
  <si>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</si>
  <si>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</si>
  <si>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</si>
  <si>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</si>
  <si>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</si>
  <si>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</si>
  <si>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</si>
  <si>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</si>
  <si>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</si>
  <si>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</si>
  <si>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</si>
  <si>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</si>
  <si>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</si>
  <si>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</si>
  <si>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</si>
  <si>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</si>
  <si>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</si>
  <si>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</si>
  <si>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</si>
  <si>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</si>
  <si>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</si>
  <si>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</si>
  <si>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</si>
  <si>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</si>
  <si>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</si>
  <si>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</si>
  <si>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</si>
  <si>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</si>
  <si>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</si>
  <si>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</si>
  <si>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</si>
  <si>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</si>
  <si>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</si>
  <si>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</si>
  <si>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</si>
  <si>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</si>
  <si>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</si>
  <si>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</si>
  <si>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</si>
  <si>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</si>
  <si>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</si>
  <si>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</si>
  <si>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</si>
  <si>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</si>
  <si>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</si>
  <si>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</si>
  <si>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</si>
  <si>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</si>
  <si>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</si>
  <si>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</si>
  <si>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</si>
  <si>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</si>
  <si>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</si>
  <si>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</si>
  <si>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</si>
  <si>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</si>
  <si>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</si>
  <si>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</si>
  <si>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</si>
  <si>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</si>
  <si>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</si>
  <si>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</si>
  <si>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</si>
  <si>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</si>
  <si>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</si>
  <si>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</si>
  <si>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</si>
  <si>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</si>
  <si>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</si>
  <si>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</si>
  <si>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</si>
  <si>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</si>
  <si>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</si>
  <si>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</si>
  <si>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</si>
  <si>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</si>
  <si>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</si>
  <si>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</si>
  <si>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</si>
  <si>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</si>
  <si>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</si>
  <si>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</si>
  <si>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</si>
  <si>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</si>
  <si>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</si>
  <si>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</si>
  <si>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</si>
  <si>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</si>
  <si>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</si>
  <si>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</si>
  <si>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</si>
  <si>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</si>
  <si>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</si>
  <si>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</si>
  <si>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</si>
  <si>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</si>
  <si>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</si>
  <si>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</si>
  <si>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</si>
  <si>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</si>
  <si>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</si>
  <si>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</si>
  <si>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</si>
  <si>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</si>
  <si>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</si>
  <si>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</si>
  <si>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</si>
  <si>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</si>
  <si>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</si>
  <si>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</si>
  <si>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</si>
  <si>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</si>
  <si>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</si>
  <si>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</si>
  <si>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</si>
  <si>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</si>
  <si>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</si>
  <si>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</si>
  <si>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</si>
  <si>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</si>
  <si>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</si>
  <si>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</si>
  <si>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</si>
  <si>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</si>
  <si>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</si>
  <si>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</si>
  <si>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</si>
  <si>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</si>
  <si>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</si>
  <si>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</si>
  <si>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</si>
  <si>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</si>
  <si>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</si>
  <si>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</si>
  <si>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</si>
  <si>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</si>
  <si>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</si>
  <si>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</si>
  <si>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</si>
  <si>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</si>
  <si>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</si>
  <si>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</si>
  <si>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</si>
  <si>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</si>
  <si>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</si>
  <si>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</si>
  <si>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</si>
  <si>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</si>
  <si>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</si>
  <si>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</si>
  <si>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</si>
  <si>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</si>
  <si>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</si>
  <si>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</si>
  <si>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</si>
  <si>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</si>
  <si>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</si>
  <si>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</si>
  <si>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</si>
  <si>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</si>
  <si>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</si>
  <si>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</si>
  <si>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</si>
  <si>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</si>
  <si>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</si>
  <si>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</si>
  <si>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</si>
  <si>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</si>
  <si>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</si>
  <si>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</si>
  <si>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</si>
  <si>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</si>
  <si>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</si>
  <si>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</si>
  <si>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</si>
  <si>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</si>
  <si>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</si>
  <si>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</si>
  <si>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</si>
  <si>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</si>
  <si>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</si>
  <si>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</si>
  <si>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</si>
  <si>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</si>
  <si>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</si>
  <si>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</si>
  <si>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</si>
  <si>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</si>
  <si>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</si>
  <si>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</si>
  <si>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</si>
  <si>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</si>
  <si>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</si>
  <si>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</si>
  <si>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</si>
  <si>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</si>
  <si>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</si>
  <si>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</si>
  <si>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</si>
  <si>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</si>
  <si>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</si>
  <si>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</si>
  <si>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</si>
  <si>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</si>
  <si>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</si>
  <si>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</si>
  <si>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</si>
  <si>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</si>
  <si>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</si>
  <si>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</si>
  <si>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</si>
  <si>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</si>
  <si>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</si>
  <si>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</si>
  <si>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</si>
  <si>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</si>
  <si>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</si>
  <si>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</si>
  <si>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</si>
  <si>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</si>
  <si>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</si>
  <si>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</si>
  <si>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</si>
  <si>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</si>
  <si>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</si>
  <si>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</si>
  <si>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</si>
  <si>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</si>
  <si>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</si>
  <si>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</si>
  <si>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</si>
  <si>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</si>
  <si>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</si>
  <si>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</si>
  <si>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</si>
  <si>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</si>
  <si>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</si>
  <si>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</si>
  <si>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</si>
  <si>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</si>
  <si>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</si>
  <si>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</si>
  <si>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</si>
  <si>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</si>
  <si>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</si>
  <si>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</si>
  <si>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</si>
  <si>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</si>
  <si>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</si>
  <si>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</si>
  <si>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</si>
  <si>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</si>
  <si>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</si>
  <si>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</si>
  <si>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</si>
  <si>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</si>
  <si>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</si>
  <si>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</si>
  <si>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</si>
  <si>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</si>
  <si>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</si>
  <si>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</si>
  <si>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</si>
  <si>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</si>
  <si>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</si>
  <si>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</si>
  <si>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</si>
  <si>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</si>
  <si>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</si>
  <si>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</si>
  <si>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</si>
  <si>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</si>
  <si>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</si>
  <si>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</si>
  <si>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</si>
  <si>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</si>
  <si>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</si>
  <si>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</si>
  <si>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</si>
  <si>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</si>
  <si>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</si>
  <si>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</si>
  <si>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</si>
  <si>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</si>
  <si>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</si>
  <si>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</si>
  <si>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</si>
  <si>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</si>
  <si>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</si>
  <si>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</si>
  <si>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</si>
  <si>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</si>
  <si>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</si>
  <si>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</si>
  <si>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</si>
  <si>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</si>
  <si>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</si>
  <si>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</si>
  <si>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</si>
  <si>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</si>
  <si>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</si>
  <si>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</si>
  <si>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</si>
  <si>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</si>
  <si>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</si>
  <si>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</si>
  <si>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</si>
  <si>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</si>
  <si>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</si>
  <si>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</si>
  <si>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</si>
  <si>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</si>
  <si>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</si>
  <si>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</si>
  <si>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</si>
  <si>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</si>
  <si>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</si>
  <si>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</si>
  <si>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</si>
  <si>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</si>
  <si>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</si>
  <si>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</si>
  <si>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</si>
  <si>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</si>
  <si>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</si>
  <si>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</si>
  <si>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</si>
  <si>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</si>
  <si>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</si>
  <si>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</si>
  <si>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</si>
  <si>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</si>
  <si>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</si>
  <si>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</si>
  <si>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</si>
  <si>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</si>
  <si>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</si>
  <si>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</si>
  <si>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</si>
  <si>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</si>
  <si>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</si>
  <si>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</si>
  <si>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</si>
  <si>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</si>
  <si>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</si>
  <si>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</si>
  <si>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</si>
  <si>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</si>
  <si>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</si>
  <si>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</si>
  <si>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</si>
  <si>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</si>
  <si>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</si>
  <si>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</si>
  <si>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</si>
  <si>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</si>
  <si>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</si>
  <si>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</si>
  <si>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</si>
  <si>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</si>
  <si>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</si>
  <si>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</si>
  <si>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</si>
  <si>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</si>
  <si>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</si>
  <si>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</si>
  <si>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</si>
  <si>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</si>
  <si>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</si>
  <si>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</si>
  <si>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</si>
  <si>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</si>
  <si>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</si>
  <si>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</si>
  <si>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</si>
  <si>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</si>
  <si>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</si>
  <si>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</si>
  <si>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</si>
  <si>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</si>
  <si>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</si>
  <si>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</si>
  <si>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</si>
  <si>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</si>
  <si>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</si>
  <si>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</si>
  <si>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</si>
  <si>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</si>
  <si>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</si>
  <si>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</si>
  <si>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</si>
  <si>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</si>
  <si>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</si>
  <si>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</si>
  <si>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</si>
  <si>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</si>
  <si>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</si>
  <si>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</si>
  <si>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</si>
  <si>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</si>
  <si>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</si>
  <si>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</si>
  <si>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</si>
  <si>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</si>
  <si>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</si>
  <si>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</si>
  <si>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</si>
  <si>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</si>
  <si>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</si>
  <si>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</si>
  <si>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</si>
  <si>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</si>
  <si>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</si>
  <si>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</si>
  <si>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</si>
  <si>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</si>
  <si>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</si>
  <si>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</si>
  <si>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</si>
  <si>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</si>
  <si>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</si>
  <si>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</si>
  <si>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</si>
  <si>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</si>
  <si>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</si>
  <si>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</si>
  <si>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</si>
  <si>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</si>
  <si>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</si>
  <si>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</si>
  <si>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</si>
  <si>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</si>
  <si>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</si>
  <si>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</si>
  <si>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</si>
  <si>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</si>
  <si>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</si>
  <si>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</si>
  <si>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</si>
  <si>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</si>
  <si>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</si>
  <si>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</si>
  <si>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</si>
  <si>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</si>
  <si>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</si>
  <si>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</si>
  <si>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</si>
  <si>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</si>
  <si>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</si>
  <si>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</si>
  <si>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</si>
  <si>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</si>
  <si>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</si>
  <si>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</si>
  <si>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</si>
  <si>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</si>
  <si>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</si>
  <si>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</si>
  <si>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</si>
  <si>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</si>
  <si>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</si>
  <si>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</si>
  <si>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</si>
  <si>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</si>
  <si>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</si>
  <si>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</si>
  <si>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</si>
  <si>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</si>
  <si>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</si>
  <si>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</si>
  <si>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</si>
  <si>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</si>
  <si>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</si>
  <si>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</si>
  <si>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</si>
  <si>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</si>
  <si>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</si>
  <si>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</si>
  <si>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</si>
  <si>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</si>
  <si>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</si>
  <si>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</si>
  <si>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</si>
  <si>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</si>
  <si>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</si>
  <si>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</si>
  <si>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</si>
  <si>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</si>
  <si>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</si>
  <si>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</si>
  <si>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</si>
  <si>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</si>
  <si>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</si>
  <si>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</si>
  <si>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</si>
  <si>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</si>
  <si>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</si>
  <si>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</si>
  <si>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</si>
  <si>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</si>
  <si>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</si>
  <si>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</si>
  <si>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</si>
  <si>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</si>
  <si>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</si>
  <si>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</si>
  <si>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</si>
  <si>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</si>
  <si>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</si>
  <si>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</si>
  <si>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</si>
  <si>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</si>
  <si>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</si>
  <si>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</si>
  <si>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</si>
  <si>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</si>
  <si>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</si>
  <si>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</si>
  <si>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</si>
  <si>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</si>
  <si>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</si>
  <si>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</si>
  <si>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</si>
  <si>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</si>
  <si>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</si>
  <si>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</si>
  <si>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</si>
  <si>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</si>
  <si>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</si>
  <si>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</si>
  <si>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</si>
  <si>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</si>
  <si>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</si>
  <si>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</si>
  <si>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</si>
  <si>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</si>
  <si>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</si>
  <si>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</si>
  <si>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</si>
  <si>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</si>
  <si>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</si>
  <si>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</si>
  <si>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</si>
  <si>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</si>
  <si>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</si>
  <si>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</si>
  <si>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</si>
  <si>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</si>
  <si>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</si>
  <si>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</si>
  <si>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</si>
  <si>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</si>
  <si>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</si>
  <si>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</si>
  <si>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</si>
  <si>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</si>
  <si>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</si>
  <si>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</si>
  <si>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</si>
  <si>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</si>
  <si>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</si>
  <si>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</si>
  <si>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</si>
  <si>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</si>
  <si>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</si>
  <si>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</si>
  <si>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</si>
  <si>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</si>
  <si>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</si>
  <si>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</si>
  <si>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</si>
  <si>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</si>
  <si>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</si>
  <si>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</si>
  <si>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</si>
  <si>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</si>
  <si>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</si>
  <si>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</si>
  <si>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</si>
  <si>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</si>
  <si>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</si>
  <si>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</si>
  <si>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</si>
  <si>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</si>
  <si>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</si>
  <si>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</si>
  <si>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</si>
  <si>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</si>
  <si>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</si>
  <si>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</si>
  <si>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</si>
  <si>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</si>
  <si>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</si>
  <si>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</si>
  <si>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</si>
  <si>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</si>
  <si>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</si>
  <si>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</si>
  <si>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</si>
  <si>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</si>
  <si>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</si>
  <si>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</si>
  <si>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</si>
  <si>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</si>
  <si>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</si>
  <si>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</si>
  <si>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</si>
  <si>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</si>
  <si>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</si>
  <si>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</si>
  <si>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</si>
  <si>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</si>
  <si>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</si>
  <si>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</si>
  <si>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</si>
  <si>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</si>
  <si>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</si>
  <si>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</si>
  <si>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</si>
  <si>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</si>
  <si>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</si>
  <si>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</si>
  <si>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</si>
  <si>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</si>
  <si>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</si>
  <si>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</si>
  <si>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</si>
  <si>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</si>
  <si>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</si>
  <si>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</si>
  <si>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</si>
  <si>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</si>
  <si>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</si>
  <si>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</si>
  <si>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</si>
  <si>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</si>
  <si>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</si>
  <si>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</si>
  <si>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</si>
  <si>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</si>
  <si>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</si>
  <si>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</si>
  <si>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</si>
  <si>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</si>
  <si>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</si>
  <si>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</si>
  <si>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</si>
  <si>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</si>
  <si>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</si>
  <si>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</si>
  <si>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</si>
  <si>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</si>
  <si>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</si>
  <si>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</si>
  <si>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</si>
  <si>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</si>
  <si>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</si>
  <si>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</si>
  <si>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</si>
  <si>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</si>
  <si>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</si>
  <si>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</si>
  <si>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</si>
  <si>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</si>
  <si>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</si>
  <si>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</si>
  <si>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</si>
  <si>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</si>
  <si>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</si>
  <si>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</si>
  <si>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</si>
  <si>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</si>
  <si>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</si>
  <si>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</si>
  <si>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</si>
  <si>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</si>
  <si>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</si>
  <si>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</si>
  <si>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</si>
  <si>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</si>
  <si>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</si>
  <si>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</si>
  <si>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</si>
  <si>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</si>
  <si>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</si>
  <si>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</si>
  <si>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</si>
  <si>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</si>
  <si>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</si>
  <si>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</si>
  <si>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</si>
  <si>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</si>
  <si>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</si>
  <si>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</si>
  <si>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</si>
  <si>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</si>
  <si>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</si>
  <si>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</si>
  <si>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</si>
  <si>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</si>
  <si>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</si>
  <si>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</si>
  <si>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</si>
  <si>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</si>
  <si>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</si>
  <si>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</si>
  <si>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</si>
  <si>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</si>
  <si>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</si>
  <si>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</si>
  <si>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</si>
  <si>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</si>
  <si>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</si>
  <si>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</si>
  <si>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</si>
  <si>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</si>
  <si>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</si>
  <si>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</si>
  <si>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</si>
  <si>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</si>
  <si>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</si>
  <si>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</si>
  <si>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</si>
  <si>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</si>
  <si>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</si>
  <si>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</si>
  <si>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</si>
  <si>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</si>
  <si>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</si>
  <si>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</si>
  <si>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</si>
  <si>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</si>
  <si>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</si>
  <si>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</si>
  <si>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</si>
  <si>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</si>
  <si>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</si>
  <si>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</si>
  <si>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</si>
  <si>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</si>
  <si>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</si>
  <si>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</si>
  <si>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</si>
  <si>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</si>
  <si>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</si>
  <si>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</si>
  <si>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</si>
  <si>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</si>
  <si>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</si>
  <si>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</si>
  <si>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</si>
  <si>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</si>
  <si>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</si>
  <si>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</si>
  <si>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</si>
  <si>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</si>
  <si>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</si>
  <si>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</si>
  <si>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</si>
  <si>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</si>
  <si>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</si>
  <si>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</si>
  <si>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</si>
  <si>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</si>
  <si>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</si>
  <si>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</si>
  <si>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</si>
  <si>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</si>
  <si>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</si>
  <si>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</si>
  <si>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</si>
  <si>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</si>
  <si>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</si>
  <si>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</si>
  <si>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</si>
  <si>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</si>
  <si>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</si>
  <si>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</si>
  <si>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</si>
  <si>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</si>
  <si>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</si>
  <si>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</si>
  <si>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</si>
  <si>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</si>
  <si>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</si>
  <si>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</si>
  <si>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</si>
  <si>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</si>
  <si>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</si>
  <si>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</si>
  <si>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</si>
  <si>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</si>
  <si>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</si>
  <si>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</si>
  <si>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</si>
  <si>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</si>
  <si>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</si>
  <si>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</si>
  <si>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</si>
  <si>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</si>
  <si>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</si>
  <si>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</si>
  <si>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</si>
  <si>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</si>
  <si>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</si>
  <si>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</si>
  <si>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</si>
  <si>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</si>
  <si>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</si>
  <si>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</si>
  <si>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</si>
  <si>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</si>
  <si>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</si>
  <si>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</si>
  <si>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</si>
  <si>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</si>
  <si>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</si>
  <si>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</si>
  <si>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</si>
  <si>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</si>
  <si>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</si>
  <si>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</si>
  <si>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</si>
  <si>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</si>
  <si>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</si>
  <si>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</si>
  <si>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</si>
  <si>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</si>
  <si>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</si>
  <si>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</si>
  <si>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</si>
  <si>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</si>
  <si>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</si>
  <si>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</si>
  <si>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</si>
  <si>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</si>
  <si>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</si>
  <si>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</si>
  <si>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</si>
  <si>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</si>
  <si>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</si>
  <si>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</si>
  <si>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</si>
  <si>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</si>
  <si>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</si>
  <si>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</si>
  <si>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</si>
  <si>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</si>
  <si>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</si>
  <si>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</si>
  <si>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</si>
  <si>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</si>
  <si>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</si>
  <si>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</si>
  <si>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</si>
  <si>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</si>
  <si>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</si>
  <si>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</si>
  <si>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</si>
  <si>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</si>
  <si>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</si>
  <si>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</si>
  <si>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</si>
  <si>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</si>
  <si>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</si>
  <si>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</si>
  <si>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</si>
  <si>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</si>
  <si>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</si>
  <si>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</si>
  <si>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</si>
  <si>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</si>
  <si>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</si>
  <si>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</si>
  <si>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</si>
  <si>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</si>
  <si>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</si>
  <si>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</si>
  <si>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</si>
  <si>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</si>
  <si>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</si>
  <si>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</si>
  <si>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</si>
  <si>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</si>
  <si>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</si>
  <si>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</si>
  <si>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</si>
  <si>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</si>
  <si>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</si>
  <si>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</si>
  <si>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</si>
  <si>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</si>
  <si>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</si>
  <si>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</si>
  <si>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</si>
  <si>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</si>
  <si>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</si>
  <si>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</si>
  <si>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</si>
  <si>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</si>
  <si>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</si>
  <si>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</si>
  <si>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</si>
  <si>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</si>
  <si>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</si>
  <si>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</si>
  <si>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</si>
  <si>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</si>
  <si>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</si>
  <si>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</si>
  <si>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</si>
  <si>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</si>
  <si>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</si>
  <si>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</si>
  <si>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</si>
  <si>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</si>
  <si>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</si>
  <si>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</si>
  <si>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</si>
  <si>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</si>
  <si>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</si>
  <si>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</si>
  <si>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</si>
  <si>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</si>
  <si>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</si>
  <si>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</si>
  <si>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</si>
  <si>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</si>
  <si>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</si>
  <si>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</si>
  <si>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</si>
  <si>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</si>
  <si>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</si>
  <si>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</si>
  <si>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</si>
  <si>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</si>
  <si>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</si>
  <si>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</si>
  <si>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</si>
  <si>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</si>
  <si>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</si>
  <si>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</si>
  <si>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</si>
  <si>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</si>
  <si>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</si>
  <si>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</si>
  <si>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</si>
  <si>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</si>
  <si>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</si>
  <si>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</si>
  <si>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</si>
  <si>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</si>
  <si>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</si>
  <si>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</si>
  <si>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</si>
  <si>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</si>
  <si>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</si>
  <si>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</si>
  <si>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</si>
  <si>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</si>
  <si>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</si>
  <si>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</si>
  <si>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</si>
  <si>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</si>
  <si>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</si>
  <si>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</si>
  <si>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</si>
  <si>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</si>
  <si>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</si>
  <si>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</si>
  <si>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</si>
  <si>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</si>
  <si>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</si>
  <si>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</si>
  <si>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</si>
  <si>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</si>
  <si>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</si>
  <si>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</si>
  <si>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</si>
  <si>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</si>
  <si>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</si>
  <si>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</si>
  <si>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</si>
  <si>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</si>
  <si>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</si>
  <si>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</si>
  <si>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</si>
  <si>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</si>
  <si>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</si>
  <si>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</si>
  <si>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</si>
  <si>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</si>
  <si>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</si>
  <si>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</si>
  <si>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</si>
  <si>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</si>
  <si>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</si>
  <si>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</si>
  <si>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</si>
  <si>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</si>
  <si>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</si>
  <si>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</si>
  <si>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</si>
  <si>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</si>
  <si>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</si>
  <si>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</si>
  <si>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</si>
  <si>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</si>
  <si>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</si>
  <si>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</si>
  <si>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</si>
  <si>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</si>
  <si>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</si>
  <si>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</si>
  <si>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</si>
  <si>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</si>
  <si>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</si>
  <si>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</si>
  <si>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</si>
  <si>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</si>
  <si>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</si>
  <si>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</si>
  <si>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</si>
  <si>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</si>
  <si>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</si>
  <si>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</si>
  <si>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</si>
  <si>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</si>
  <si>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</si>
  <si>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</si>
  <si>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</si>
  <si>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</si>
  <si>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</si>
  <si>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</si>
  <si>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</si>
  <si>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</si>
  <si>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</si>
  <si>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</si>
  <si>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</si>
  <si>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</si>
  <si>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</si>
  <si>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</si>
  <si>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</si>
  <si>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</si>
  <si>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</si>
  <si>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</si>
  <si>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</si>
  <si>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</si>
  <si>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</si>
  <si>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</si>
  <si>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</si>
  <si>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</si>
  <si>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</si>
  <si>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</si>
  <si>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</si>
  <si>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</si>
  <si>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</si>
  <si>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</si>
  <si>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</si>
  <si>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</si>
  <si>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</si>
  <si>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</si>
  <si>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</si>
  <si>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</si>
  <si>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</si>
  <si>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</si>
  <si>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</si>
  <si>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</si>
  <si>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</si>
  <si>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</si>
  <si>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</si>
  <si>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</si>
  <si>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</si>
  <si>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</si>
  <si>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</si>
  <si>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</si>
  <si>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</si>
  <si>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</si>
  <si>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</si>
  <si>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</si>
  <si>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</si>
  <si>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</si>
  <si>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</si>
  <si>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</si>
  <si>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</si>
  <si>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</si>
  <si>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</si>
  <si>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</si>
  <si>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</si>
  <si>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</si>
  <si>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</si>
  <si>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</si>
  <si>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</si>
  <si>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</si>
  <si>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</si>
  <si>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</si>
  <si>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</si>
  <si>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</si>
  <si>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</si>
  <si>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</si>
  <si>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</si>
  <si>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</si>
  <si>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</si>
  <si>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</si>
  <si>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</si>
  <si>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</si>
  <si>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</si>
  <si>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</si>
  <si>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</si>
  <si>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</si>
  <si>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</si>
  <si>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</si>
  <si>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</si>
  <si>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</si>
  <si>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</si>
  <si>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</si>
  <si>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</si>
  <si>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</si>
  <si>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</si>
  <si>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</si>
  <si>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</si>
  <si>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</si>
  <si>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</si>
  <si>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</si>
  <si>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</si>
  <si>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</si>
  <si>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</si>
  <si>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</si>
  <si>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</si>
  <si>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</si>
  <si>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</si>
  <si>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</si>
  <si>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</si>
  <si>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</si>
  <si>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</si>
  <si>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</si>
  <si>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</si>
  <si>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</si>
  <si>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</si>
  <si>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</si>
  <si>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</si>
  <si>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</si>
  <si>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</si>
  <si>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</si>
  <si>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</si>
  <si>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</si>
  <si>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</si>
  <si>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</si>
  <si>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</si>
  <si>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</si>
  <si>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</si>
  <si>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</si>
  <si>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</si>
  <si>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</si>
  <si>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</si>
  <si>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</si>
  <si>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</si>
  <si>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</si>
  <si>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</si>
  <si>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</si>
  <si>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</si>
  <si>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</si>
  <si>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</si>
  <si>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</si>
  <si>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</si>
  <si>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</si>
  <si>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</si>
  <si>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</si>
  <si>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</si>
  <si>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</si>
  <si>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</si>
  <si>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</si>
  <si>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</si>
  <si>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</si>
  <si>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</si>
  <si>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</si>
  <si>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</si>
  <si>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</si>
  <si>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</si>
  <si>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</si>
  <si>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</si>
  <si>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</si>
  <si>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</si>
  <si>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</si>
  <si>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</si>
  <si>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</si>
  <si>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</si>
  <si>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</si>
  <si>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</si>
  <si>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</si>
  <si>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</si>
  <si>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</si>
  <si>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</si>
  <si>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</si>
  <si>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</si>
  <si>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</si>
  <si>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</si>
  <si>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</si>
  <si>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</si>
  <si>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</si>
  <si>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</si>
  <si>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</si>
  <si>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</si>
  <si>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</si>
  <si>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</si>
  <si>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</si>
  <si>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</si>
  <si>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</si>
  <si>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</si>
  <si>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</si>
  <si>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</si>
  <si>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</si>
  <si>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</si>
  <si>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</si>
  <si>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</si>
  <si>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</si>
  <si>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</si>
  <si>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</si>
  <si>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</si>
  <si>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</si>
  <si>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</si>
  <si>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</si>
  <si>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</si>
  <si>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</si>
  <si>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</si>
  <si>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</si>
  <si>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</si>
  <si>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</si>
  <si>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</si>
  <si>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</si>
  <si>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</si>
  <si>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</si>
  <si>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</si>
  <si>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</si>
  <si>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</si>
  <si>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</si>
  <si>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</si>
  <si>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</si>
  <si>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</si>
  <si>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</si>
  <si>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</si>
  <si>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</si>
  <si>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</si>
  <si>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</si>
  <si>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</si>
  <si>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</si>
  <si>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</si>
  <si>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</si>
  <si>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</si>
  <si>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</si>
  <si>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</si>
  <si>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</si>
  <si>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</si>
  <si>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</si>
  <si>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</si>
  <si>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</si>
  <si>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</si>
  <si>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</si>
  <si>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</si>
  <si>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</si>
  <si>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</si>
  <si>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</si>
  <si>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</si>
  <si>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</si>
  <si>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</si>
  <si>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</si>
  <si>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</si>
  <si>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</si>
  <si>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</si>
  <si>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</si>
  <si>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</si>
  <si>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</si>
  <si>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</si>
  <si>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</si>
  <si>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</si>
  <si>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</si>
  <si>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</si>
  <si>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</si>
  <si>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</si>
  <si>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</si>
  <si>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</si>
  <si>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</si>
  <si>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</si>
  <si>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</si>
  <si>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</si>
  <si>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</si>
  <si>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</si>
  <si>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</si>
  <si>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</si>
  <si>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</si>
  <si>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</si>
  <si>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</si>
  <si>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</si>
  <si>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</si>
  <si>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</si>
  <si>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</si>
  <si>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</si>
  <si>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</si>
  <si>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</si>
  <si>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</si>
  <si>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</si>
  <si>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</si>
  <si>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</si>
  <si>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</si>
  <si>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</si>
  <si>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</si>
  <si>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</si>
  <si>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</si>
  <si>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</si>
  <si>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</si>
  <si>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</si>
  <si>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</si>
  <si>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</si>
  <si>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</si>
  <si>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</si>
  <si>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</si>
  <si>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</si>
  <si>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</si>
  <si>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</si>
  <si>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</si>
  <si>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</si>
  <si>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</si>
  <si>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</si>
  <si>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</si>
  <si>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</si>
  <si>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</si>
  <si>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</si>
  <si>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</si>
  <si>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</si>
  <si>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</si>
  <si>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</si>
  <si>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</si>
  <si>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</si>
  <si>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</si>
  <si>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</si>
  <si>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</si>
  <si>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</si>
  <si>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</si>
  <si>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</si>
  <si>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</si>
  <si>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</si>
  <si>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</si>
  <si>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</si>
  <si>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</si>
  <si>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</si>
  <si>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</si>
  <si>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</si>
  <si>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</si>
  <si>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</si>
  <si>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</si>
  <si>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</si>
  <si>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</si>
  <si>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</si>
  <si>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</si>
  <si>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</si>
  <si>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</si>
  <si>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</si>
  <si>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</si>
  <si>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</si>
  <si>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</si>
  <si>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</si>
  <si>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</si>
  <si>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</si>
  <si>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</si>
  <si>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</si>
  <si>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</si>
  <si>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</si>
  <si>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</si>
  <si>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</si>
  <si>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</si>
  <si>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</si>
  <si>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</si>
  <si>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</si>
  <si>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</si>
  <si>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</si>
  <si>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</si>
  <si>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</si>
  <si>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</si>
  <si>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</si>
  <si>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</si>
  <si>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</si>
  <si>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</si>
  <si>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</si>
  <si>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</si>
  <si>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</si>
  <si>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</si>
  <si>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</si>
  <si>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</si>
  <si>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</si>
  <si>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</si>
  <si>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</si>
  <si>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</si>
  <si>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</si>
  <si>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</si>
  <si>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</si>
  <si>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</si>
  <si>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</si>
  <si>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</si>
  <si>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</si>
  <si>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</si>
  <si>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</si>
  <si>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</si>
  <si>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</si>
  <si>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</si>
  <si>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</si>
  <si>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</si>
  <si>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</si>
  <si>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</si>
  <si>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</si>
  <si>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</si>
  <si>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</si>
  <si>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</si>
  <si>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</si>
  <si>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</si>
  <si>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</si>
  <si>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</si>
  <si>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</si>
  <si>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</si>
  <si>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</si>
  <si>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</si>
  <si>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</si>
  <si>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</si>
  <si>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</si>
  <si>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</si>
  <si>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</si>
  <si>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</si>
  <si>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</si>
  <si>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</si>
  <si>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</si>
  <si>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</si>
  <si>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</si>
  <si>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</si>
  <si>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</si>
  <si>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</si>
  <si>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</si>
  <si>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</si>
  <si>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</si>
  <si>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</si>
  <si>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</si>
  <si>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</si>
  <si>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</si>
  <si>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</si>
  <si>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</si>
  <si>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</si>
  <si>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</si>
  <si>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</si>
  <si>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</si>
  <si>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</si>
  <si>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</si>
  <si>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</si>
  <si>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</si>
  <si>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</si>
  <si>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</si>
  <si>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</si>
  <si>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</si>
  <si>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</si>
  <si>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</si>
  <si>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</si>
  <si>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</si>
  <si>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</si>
  <si>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</si>
  <si>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</si>
  <si>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</si>
  <si>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</si>
  <si>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</si>
  <si>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</si>
  <si>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</si>
  <si>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</si>
  <si>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</si>
  <si>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</si>
  <si>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</si>
  <si>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</si>
  <si>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</si>
  <si>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</si>
  <si>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</si>
  <si>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</si>
  <si>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</si>
  <si>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</si>
  <si>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</si>
  <si>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</si>
  <si>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</si>
  <si>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</si>
  <si>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</si>
  <si>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</si>
  <si>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</si>
  <si>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</si>
  <si>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</si>
  <si>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</si>
  <si>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</si>
  <si>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</si>
  <si>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</si>
  <si>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</si>
  <si>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</si>
  <si>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</si>
  <si>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</si>
  <si>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</si>
  <si>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</si>
  <si>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</si>
  <si>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</si>
  <si>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</si>
  <si>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</si>
  <si>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</si>
  <si>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</si>
  <si>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</si>
  <si>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</si>
  <si>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</si>
  <si>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</si>
  <si>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</si>
  <si>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</si>
  <si>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</si>
  <si>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</si>
  <si>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</si>
  <si>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</si>
  <si>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</si>
  <si>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</si>
  <si>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</si>
  <si>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</si>
  <si>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</si>
  <si>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</si>
  <si>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</si>
  <si>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</si>
  <si>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</si>
  <si>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</si>
  <si>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</si>
  <si>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</si>
  <si>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</si>
  <si>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</si>
  <si>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</si>
  <si>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</si>
  <si>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</si>
  <si>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</si>
  <si>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</si>
  <si>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</si>
  <si>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</si>
  <si>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</si>
  <si>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</si>
  <si>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</si>
  <si>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</si>
  <si>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</si>
  <si>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</si>
  <si>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</si>
  <si>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</si>
  <si>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</si>
  <si>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</si>
  <si>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</si>
  <si>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</si>
  <si>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</si>
  <si>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</si>
  <si>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</si>
  <si>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</si>
  <si>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</si>
  <si>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</si>
  <si>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</si>
  <si>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</si>
  <si>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</si>
  <si>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</si>
  <si>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</si>
  <si>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</si>
  <si>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</si>
  <si>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</si>
  <si>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</si>
  <si>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</si>
  <si>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</si>
  <si>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</si>
  <si>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</si>
  <si>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</si>
  <si>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</si>
  <si>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</si>
  <si>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</si>
  <si>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</si>
  <si>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</si>
  <si>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</si>
  <si>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</si>
  <si>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</si>
  <si>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</si>
  <si>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</si>
  <si>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</si>
  <si>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</si>
  <si>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</si>
  <si>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</si>
  <si>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</si>
  <si>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</si>
  <si>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</si>
  <si>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</si>
  <si>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</si>
  <si>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</si>
  <si>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</si>
  <si>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</si>
  <si>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</si>
  <si>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</si>
  <si>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</si>
  <si>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</si>
  <si>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</si>
  <si>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</si>
  <si>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</si>
  <si>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</si>
  <si>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</si>
  <si>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</si>
  <si>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</si>
  <si>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</si>
  <si>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</si>
  <si>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</si>
  <si>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</si>
  <si>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</si>
  <si>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</si>
  <si>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</si>
  <si>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</si>
  <si>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</si>
  <si>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</si>
  <si>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</si>
  <si>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</si>
  <si>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</si>
  <si>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</si>
  <si>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</si>
  <si>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</si>
  <si>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</si>
  <si>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</si>
  <si>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</si>
  <si>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</si>
  <si>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</si>
  <si>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</si>
  <si>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</si>
  <si>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</si>
  <si>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</si>
  <si>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</si>
  <si>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</si>
  <si>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</si>
  <si>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</si>
  <si>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</si>
  <si>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</si>
  <si>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</si>
  <si>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</si>
  <si>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</si>
  <si>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</si>
  <si>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</si>
  <si>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</si>
  <si>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</si>
  <si>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</si>
  <si>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</si>
  <si>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</si>
  <si>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</si>
  <si>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</si>
  <si>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</si>
  <si>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</si>
  <si>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</si>
  <si>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</si>
  <si>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</si>
  <si>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</si>
  <si>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</si>
  <si>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</si>
  <si>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</si>
  <si>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</si>
  <si>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</si>
  <si>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</si>
  <si>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</si>
  <si>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</si>
  <si>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</si>
  <si>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</si>
  <si>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</si>
  <si>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</si>
  <si>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</si>
  <si>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</si>
  <si>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</si>
  <si>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</si>
  <si>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</si>
  <si>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</si>
  <si>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</si>
  <si>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</si>
  <si>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</si>
  <si>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</si>
  <si>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</si>
  <si>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</si>
  <si>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</si>
  <si>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</si>
  <si>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</si>
  <si>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</si>
  <si>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</si>
  <si>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</si>
  <si>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</si>
  <si>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</si>
  <si>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</si>
  <si>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</si>
  <si>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</si>
  <si>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</si>
  <si>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</si>
  <si>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</si>
  <si>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</si>
  <si>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</si>
  <si>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</si>
  <si>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</si>
  <si>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</si>
  <si>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</si>
  <si>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</si>
  <si>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</si>
  <si>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</si>
  <si>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</si>
  <si>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</si>
  <si>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</si>
  <si>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</si>
  <si>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</si>
  <si>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</si>
  <si>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</si>
  <si>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</si>
  <si>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</si>
  <si>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</si>
  <si>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</si>
  <si>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</si>
  <si>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</si>
  <si>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</si>
  <si>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</si>
  <si>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</si>
  <si>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</si>
  <si>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</si>
  <si>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</si>
  <si>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</si>
  <si>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</si>
  <si>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</si>
  <si>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</si>
  <si>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</si>
  <si>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</si>
  <si>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</si>
  <si>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</si>
  <si>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</si>
  <si>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</si>
  <si>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</si>
  <si>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</si>
  <si>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</si>
  <si>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</si>
  <si>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</si>
  <si>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</si>
  <si>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</si>
  <si>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</si>
  <si>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</si>
  <si>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</si>
  <si>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</si>
  <si>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</si>
  <si>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</si>
  <si>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</si>
  <si>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</si>
  <si>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</si>
  <si>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</si>
  <si>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</si>
  <si>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</si>
  <si>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</si>
  <si>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</si>
  <si>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</si>
  <si>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</si>
  <si>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</si>
  <si>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</si>
  <si>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</si>
  <si>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</si>
  <si>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</si>
  <si>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</si>
  <si>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</si>
  <si>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</si>
  <si>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</si>
  <si>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</si>
  <si>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</si>
  <si>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</si>
  <si>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</si>
  <si>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</si>
  <si>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</si>
  <si>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</si>
  <si>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</si>
  <si>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</si>
  <si>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</si>
  <si>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</si>
  <si>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</si>
  <si>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</si>
  <si>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</si>
  <si>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</si>
  <si>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</si>
  <si>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</si>
  <si>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</si>
  <si>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</si>
  <si>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</si>
  <si>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</si>
  <si>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</si>
  <si>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</si>
  <si>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</si>
  <si>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</si>
  <si>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</si>
  <si>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</si>
  <si>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</si>
  <si>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</si>
  <si>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</si>
  <si>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</si>
  <si>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</si>
  <si>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</si>
  <si>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</si>
  <si>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</si>
  <si>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</si>
  <si>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</si>
  <si>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</si>
  <si>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</si>
  <si>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</si>
  <si>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</si>
  <si>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</si>
  <si>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</si>
  <si>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</si>
  <si>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</si>
  <si>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</si>
  <si>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</si>
  <si>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</si>
  <si>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</si>
  <si>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</si>
  <si>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</si>
  <si>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</si>
  <si>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</si>
  <si>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</si>
  <si>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</si>
  <si>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</si>
  <si>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</si>
  <si>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</si>
  <si>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</si>
  <si>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</si>
  <si>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</si>
  <si>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</si>
  <si>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</si>
  <si>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</si>
  <si>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</si>
  <si>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</si>
  <si>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</si>
  <si>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</si>
  <si>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</si>
  <si>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</si>
  <si>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</si>
  <si>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</si>
  <si>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</si>
  <si>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</si>
  <si>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</si>
  <si>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</si>
  <si>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</si>
  <si>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</si>
  <si>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</si>
  <si>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</si>
  <si>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</si>
  <si>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</si>
  <si>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</si>
  <si>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</si>
  <si>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</si>
  <si>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</si>
  <si>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</si>
  <si>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</si>
  <si>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</si>
  <si>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</si>
  <si>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</si>
  <si>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</si>
  <si>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</si>
  <si>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</si>
  <si>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</si>
  <si>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</si>
  <si>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</si>
  <si>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</si>
  <si>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</si>
  <si>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</si>
  <si>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</si>
  <si>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</si>
  <si>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</si>
  <si>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</si>
  <si>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</si>
  <si>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</si>
  <si>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</si>
  <si>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</si>
  <si>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</si>
  <si>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</si>
  <si>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</si>
  <si>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</si>
  <si>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</si>
  <si>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</si>
  <si>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</si>
  <si>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</si>
  <si>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</si>
  <si>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</si>
  <si>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</si>
  <si>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</si>
  <si>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</si>
  <si>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</si>
  <si>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</si>
  <si>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</si>
  <si>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</si>
  <si>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</si>
  <si>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</si>
  <si>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</si>
  <si>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</si>
  <si>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</si>
  <si>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</si>
  <si>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</si>
  <si>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</si>
  <si>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</si>
  <si>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</si>
  <si>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</si>
  <si>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</si>
  <si>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</si>
  <si>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</si>
  <si>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</si>
  <si>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</si>
  <si>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</si>
  <si>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</si>
  <si>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</si>
  <si>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</si>
  <si>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</si>
  <si>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</si>
  <si>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</si>
  <si>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</si>
  <si>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</si>
  <si>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</si>
  <si>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</si>
  <si>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</si>
  <si>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</si>
  <si>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</si>
  <si>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</si>
  <si>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</si>
  <si>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</si>
  <si>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</si>
  <si>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</si>
  <si>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</si>
  <si>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</si>
  <si>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</si>
  <si>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</si>
  <si>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</si>
  <si>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</si>
  <si>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</si>
  <si>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</si>
  <si>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</si>
  <si>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</si>
  <si>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</si>
  <si>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</si>
  <si>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</si>
  <si>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</si>
  <si>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</si>
  <si>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</si>
  <si>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</si>
  <si>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</si>
  <si>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</si>
  <si>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</si>
  <si>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</si>
  <si>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</si>
  <si>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</si>
  <si>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</si>
  <si>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</si>
  <si>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</si>
  <si>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</si>
  <si>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</si>
  <si>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</si>
  <si>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</si>
  <si>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</si>
  <si>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</si>
  <si>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</si>
  <si>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</si>
  <si>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</si>
  <si>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</si>
  <si>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</si>
  <si>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</si>
  <si>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</si>
  <si>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</si>
  <si>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</si>
  <si>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</si>
  <si>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</si>
  <si>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</si>
  <si>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</si>
  <si>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</si>
  <si>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</si>
  <si>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</si>
  <si>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</si>
  <si>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</si>
  <si>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</si>
  <si>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</si>
  <si>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</si>
  <si>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</si>
  <si>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</si>
  <si>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</si>
  <si>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</si>
  <si>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</si>
  <si>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</si>
  <si>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</si>
  <si>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</si>
  <si>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</si>
  <si>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</si>
  <si>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</si>
  <si>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</si>
  <si>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</si>
  <si>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</si>
  <si>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</si>
  <si>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</si>
  <si>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</si>
  <si>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</si>
  <si>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</si>
  <si>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</si>
  <si>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</si>
  <si>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</si>
  <si>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</si>
  <si>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</si>
  <si>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</si>
  <si>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</si>
  <si>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</si>
  <si>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</si>
  <si>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</si>
  <si>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</si>
  <si>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</si>
  <si>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</si>
  <si>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</si>
  <si>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</si>
  <si>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</si>
  <si>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</si>
  <si>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</si>
  <si>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</si>
  <si>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</si>
  <si>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</si>
  <si>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</si>
  <si>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</si>
  <si>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</si>
  <si>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</si>
  <si>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</si>
  <si>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</si>
  <si>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</si>
  <si>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</si>
  <si>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</si>
  <si>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</si>
  <si>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</si>
  <si>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</si>
  <si>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</si>
  <si>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</si>
  <si>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</si>
  <si>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</si>
  <si>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</si>
  <si>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</si>
  <si>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</si>
  <si>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</si>
  <si>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</si>
  <si>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</si>
  <si>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</si>
  <si>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</si>
  <si>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</si>
  <si>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</si>
  <si>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</si>
  <si>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</si>
  <si>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</si>
  <si>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</si>
  <si>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</si>
  <si>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</si>
  <si>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</si>
  <si>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</si>
  <si>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</si>
  <si>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</si>
  <si>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</si>
  <si>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</si>
  <si>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</si>
  <si>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</si>
  <si>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</si>
  <si>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</si>
  <si>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</si>
  <si>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</si>
  <si>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</si>
  <si>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</si>
  <si>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</si>
  <si>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</si>
  <si>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</si>
  <si>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</si>
  <si>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</si>
  <si>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</si>
  <si>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</si>
  <si>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</si>
  <si>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</si>
  <si>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</si>
  <si>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</si>
  <si>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</si>
  <si>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</si>
  <si>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</si>
  <si>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</si>
  <si>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</si>
  <si>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</si>
  <si>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</si>
  <si>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</si>
  <si>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</si>
  <si>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</si>
  <si>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</si>
  <si>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</si>
  <si>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</si>
  <si>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</si>
  <si>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</si>
  <si>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</si>
  <si>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</si>
  <si>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</si>
  <si>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</si>
  <si>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</si>
  <si>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</si>
  <si>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</si>
  <si>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</si>
  <si>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</si>
  <si>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</si>
  <si>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</si>
  <si>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</si>
  <si>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</si>
  <si>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</si>
  <si>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</si>
  <si>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</si>
  <si>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</si>
  <si>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</si>
  <si>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</si>
  <si>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</si>
  <si>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</si>
  <si>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</si>
  <si>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</si>
  <si>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</si>
  <si>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</si>
  <si>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</si>
  <si>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</si>
  <si>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</si>
  <si>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</si>
  <si>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</si>
  <si>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</si>
  <si>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</si>
  <si>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</si>
  <si>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</si>
  <si>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</si>
  <si>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</si>
  <si>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</si>
  <si>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</si>
  <si>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</si>
  <si>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</si>
  <si>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</si>
  <si>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</si>
  <si>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</si>
  <si>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</si>
  <si>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</si>
  <si>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</si>
  <si>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</si>
  <si>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</si>
  <si>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</si>
  <si>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</si>
  <si>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</si>
  <si>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</si>
  <si>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</si>
  <si>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</si>
  <si>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</si>
  <si>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</si>
  <si>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</si>
  <si>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</si>
  <si>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</si>
  <si>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</si>
  <si>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</si>
  <si>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</si>
  <si>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</si>
  <si>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</si>
  <si>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</si>
  <si>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</si>
  <si>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</si>
  <si>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</si>
  <si>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</si>
  <si>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</si>
  <si>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</si>
  <si>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</si>
  <si>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</si>
  <si>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</si>
  <si>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</si>
  <si>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</si>
  <si>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</si>
  <si>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</si>
  <si>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</si>
  <si>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</si>
  <si>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</si>
  <si>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</si>
  <si>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</si>
  <si>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</si>
  <si>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</si>
  <si>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</si>
  <si>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</si>
  <si>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</si>
  <si>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</si>
  <si>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</si>
  <si>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</si>
  <si>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</si>
  <si>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</si>
  <si>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</si>
  <si>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</si>
  <si>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</si>
  <si>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</si>
  <si>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</si>
  <si>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</si>
  <si>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</si>
  <si>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</si>
  <si>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</si>
  <si>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</si>
  <si>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</si>
  <si>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</si>
  <si>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</si>
  <si>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</si>
  <si>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</si>
  <si>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</si>
  <si>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</si>
  <si>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</si>
  <si>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</si>
  <si>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</si>
  <si>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</si>
  <si>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</si>
  <si>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</si>
  <si>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</si>
  <si>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</si>
  <si>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</si>
  <si>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</si>
  <si>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</si>
  <si>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</si>
  <si>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</si>
  <si>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</si>
  <si>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</si>
  <si>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</si>
  <si>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</si>
  <si>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</si>
  <si>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</si>
  <si>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</si>
  <si>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</si>
  <si>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</si>
  <si>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</si>
  <si>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</si>
  <si>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</si>
  <si>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</si>
  <si>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</si>
  <si>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</si>
  <si>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</si>
  <si>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</si>
  <si>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</si>
  <si>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</si>
  <si>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</si>
  <si>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</si>
  <si>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</si>
  <si>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</si>
  <si>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</si>
  <si>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</si>
  <si>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</si>
  <si>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</si>
  <si>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</si>
  <si>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</si>
  <si>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</si>
  <si>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</si>
  <si>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</si>
  <si>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</si>
  <si>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</si>
  <si>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</si>
  <si>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</si>
  <si>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</si>
  <si>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</si>
  <si>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</si>
  <si>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</si>
  <si>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</si>
  <si>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</si>
  <si>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</si>
  <si>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</si>
  <si>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</si>
  <si>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</si>
  <si>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</si>
  <si>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</si>
  <si>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</si>
  <si>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</si>
  <si>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</si>
  <si>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</si>
  <si>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</si>
  <si>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</si>
  <si>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</si>
  <si>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</si>
  <si>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</si>
  <si>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</si>
  <si>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</si>
  <si>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</si>
  <si>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</si>
  <si>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</si>
  <si>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</si>
  <si>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</si>
  <si>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</si>
  <si>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</si>
  <si>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</si>
  <si>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</si>
  <si>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</si>
  <si>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</si>
  <si>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</si>
  <si>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</si>
  <si>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</si>
  <si>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</si>
  <si>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</si>
  <si>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</si>
  <si>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</si>
  <si>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</si>
  <si>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</si>
  <si>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</si>
  <si>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</si>
  <si>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</si>
  <si>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</si>
  <si>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</si>
  <si>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</si>
  <si>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</si>
  <si>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</si>
  <si>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</si>
  <si>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</si>
  <si>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</si>
  <si>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</si>
  <si>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</si>
  <si>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</si>
  <si>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</si>
  <si>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</si>
  <si>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</si>
  <si>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</si>
  <si>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</si>
  <si>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</si>
  <si>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</si>
  <si>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</si>
  <si>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</si>
  <si>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</si>
  <si>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</si>
  <si>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</si>
  <si>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</si>
  <si>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</si>
  <si>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</si>
  <si>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</si>
  <si>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</si>
  <si>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</si>
  <si>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</si>
  <si>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</si>
  <si>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</si>
  <si>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</si>
  <si>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</si>
  <si>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</si>
  <si>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</si>
  <si>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</si>
  <si>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</si>
  <si>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</si>
  <si>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</si>
  <si>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</si>
  <si>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</si>
  <si>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</si>
  <si>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</si>
  <si>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</si>
  <si>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</si>
  <si>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</si>
  <si>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</si>
  <si>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</si>
  <si>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</si>
  <si>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</si>
  <si>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</si>
  <si>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</si>
  <si>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</si>
  <si>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</si>
  <si>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</si>
  <si>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</si>
  <si>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</si>
  <si>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</si>
  <si>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</si>
  <si>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</si>
  <si>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</si>
  <si>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</si>
  <si>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</si>
  <si>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</si>
  <si>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</si>
  <si>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</si>
  <si>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</si>
  <si>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</si>
  <si>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</si>
  <si>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</si>
  <si>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</si>
  <si>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</si>
  <si>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</si>
  <si>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</si>
  <si>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</si>
  <si>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</si>
  <si>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</si>
  <si>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</si>
  <si>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</si>
  <si>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</si>
  <si>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</si>
  <si>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</si>
  <si>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</si>
  <si>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</si>
  <si>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</si>
  <si>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</si>
  <si>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</si>
  <si>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</si>
  <si>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</si>
  <si>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</si>
  <si>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</si>
  <si>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</si>
  <si>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</si>
  <si>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</si>
  <si>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</si>
  <si>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</si>
  <si>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</si>
  <si>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</si>
  <si>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</si>
  <si>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</si>
  <si>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</si>
  <si>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</si>
  <si>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</si>
  <si>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</si>
  <si>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</si>
  <si>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</si>
  <si>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</si>
  <si>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</si>
  <si>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</si>
  <si>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</si>
  <si>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</si>
  <si>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</si>
  <si>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</si>
  <si>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</si>
  <si>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</si>
  <si>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</si>
  <si>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</si>
  <si>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</si>
  <si>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</si>
  <si>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</si>
  <si>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</si>
  <si>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</si>
  <si>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</si>
  <si>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</si>
  <si>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</si>
  <si>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</si>
  <si>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</si>
  <si>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</si>
  <si>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</si>
  <si>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</si>
  <si>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</si>
  <si>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</si>
  <si>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</si>
  <si>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</si>
  <si>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</si>
  <si>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</si>
  <si>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</si>
  <si>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</si>
  <si>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</si>
  <si>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</si>
  <si>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</si>
  <si>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</si>
  <si>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</si>
  <si>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</si>
  <si>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</si>
  <si>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</si>
  <si>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</si>
  <si>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</si>
  <si>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</si>
  <si>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</si>
  <si>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</si>
  <si>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</si>
  <si>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</si>
  <si>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</si>
  <si>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</si>
  <si>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</si>
  <si>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</si>
  <si>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</si>
  <si>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</si>
  <si>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</si>
  <si>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</si>
  <si>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</si>
  <si>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</si>
  <si>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</si>
  <si>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</si>
  <si>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</si>
  <si>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</si>
  <si>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</si>
  <si>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</si>
  <si>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</si>
  <si>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</si>
  <si>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</si>
  <si>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</si>
  <si>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</si>
  <si>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</si>
  <si>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</si>
  <si>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</si>
  <si>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</si>
  <si>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</si>
  <si>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</si>
  <si>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</si>
  <si>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</si>
  <si>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</si>
  <si>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</si>
  <si>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</si>
  <si>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</si>
  <si>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</si>
  <si>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</si>
  <si>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</si>
  <si>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</si>
  <si>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</si>
  <si>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</si>
  <si>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</si>
  <si>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</si>
  <si>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</si>
  <si>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</si>
  <si>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</si>
  <si>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</si>
  <si>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</si>
  <si>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</si>
  <si>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</si>
  <si>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</si>
  <si>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</si>
  <si>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</si>
  <si>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</si>
  <si>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</si>
  <si>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</si>
  <si>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</si>
  <si>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</si>
  <si>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</si>
  <si>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</si>
  <si>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</si>
  <si>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</si>
  <si>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</si>
  <si>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</si>
  <si>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</si>
  <si>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</si>
  <si>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</si>
  <si>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</si>
  <si>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</si>
  <si>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</si>
  <si>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</si>
  <si>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</si>
  <si>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</si>
  <si>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</si>
  <si>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</si>
  <si>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</si>
  <si>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</si>
  <si>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</si>
  <si>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</si>
  <si>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</si>
  <si>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</si>
  <si>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</si>
  <si>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</si>
  <si>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</si>
  <si>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</si>
  <si>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</si>
  <si>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</si>
  <si>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</si>
  <si>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</si>
  <si>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</si>
  <si>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</si>
  <si>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</si>
  <si>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</si>
  <si>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</si>
  <si>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</si>
  <si>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</si>
  <si>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</si>
  <si>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</si>
  <si>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</si>
  <si>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</si>
  <si>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</si>
  <si>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</si>
  <si>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</si>
  <si>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</si>
  <si>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</si>
  <si>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</si>
  <si>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</si>
  <si>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</si>
  <si>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</si>
  <si>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</si>
  <si>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</si>
  <si>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</si>
  <si>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</si>
  <si>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</si>
  <si>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</si>
  <si>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</si>
  <si>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</si>
  <si>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</si>
  <si>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</si>
  <si>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</si>
  <si>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</si>
  <si>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</si>
  <si>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</si>
  <si>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</si>
  <si>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</si>
  <si>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</si>
  <si>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</si>
  <si>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</si>
  <si>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</si>
  <si>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</si>
  <si>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</si>
  <si>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</si>
  <si>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</si>
  <si>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</si>
  <si>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</si>
  <si>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</si>
  <si>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</si>
  <si>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</si>
  <si>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</si>
  <si>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</si>
  <si>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</si>
  <si>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</si>
  <si>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</si>
  <si>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</si>
  <si>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</si>
  <si>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</si>
  <si>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</si>
  <si>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</si>
  <si>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</si>
  <si>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</si>
  <si>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</si>
  <si>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</si>
  <si>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</si>
  <si>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</si>
  <si>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</si>
  <si>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</si>
  <si>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</si>
  <si>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</si>
  <si>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</si>
  <si>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</si>
  <si>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</si>
  <si>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</si>
  <si>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</si>
  <si>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</si>
  <si>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</si>
  <si>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</si>
  <si>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</si>
  <si>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</si>
  <si>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</si>
  <si>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</si>
  <si>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</si>
  <si>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</si>
  <si>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</si>
  <si>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</si>
  <si>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</si>
  <si>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</si>
  <si>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</si>
  <si>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</si>
  <si>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</si>
  <si>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</si>
  <si>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</si>
  <si>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</si>
  <si>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</si>
  <si>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</si>
  <si>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</si>
  <si>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</si>
  <si>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</si>
  <si>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</si>
  <si>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</si>
  <si>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</si>
  <si>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</si>
  <si>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</si>
  <si>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</si>
  <si>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</si>
  <si>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</si>
  <si>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</si>
  <si>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</si>
  <si>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</si>
  <si>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</si>
  <si>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</si>
  <si>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</si>
  <si>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</si>
  <si>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</si>
  <si>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</si>
  <si>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</si>
  <si>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</si>
  <si>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</si>
  <si>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</si>
  <si>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</si>
  <si>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</si>
  <si>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</si>
  <si>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</si>
  <si>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</si>
  <si>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</si>
  <si>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</si>
  <si>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</si>
  <si>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</si>
  <si>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</si>
  <si>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</si>
  <si>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</si>
  <si>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</si>
  <si>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</si>
  <si>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</si>
  <si>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</si>
  <si>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</si>
  <si>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</si>
  <si>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</si>
  <si>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</si>
  <si>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</si>
  <si>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</si>
  <si>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</si>
  <si>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</si>
  <si>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</si>
  <si>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</si>
  <si>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</si>
  <si>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</si>
  <si>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</si>
  <si>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</si>
  <si>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</si>
  <si>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</si>
  <si>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</si>
  <si>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</si>
  <si>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</si>
  <si>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</si>
  <si>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</si>
  <si>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</si>
  <si>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</si>
  <si>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</si>
  <si>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</si>
  <si>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</si>
  <si>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</si>
  <si>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</si>
  <si>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</si>
  <si>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</si>
  <si>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</si>
  <si>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</si>
  <si>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</si>
  <si>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</si>
  <si>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</si>
  <si>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</si>
  <si>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</si>
  <si>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</si>
  <si>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</si>
  <si>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</si>
  <si>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</si>
  <si>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</si>
  <si>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</si>
  <si>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</si>
  <si>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</si>
  <si>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</si>
  <si>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</si>
  <si>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</si>
  <si>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</si>
  <si>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</si>
  <si>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</si>
  <si>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</si>
  <si>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</si>
  <si>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</si>
  <si>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</si>
  <si>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</si>
  <si>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</si>
  <si>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</si>
  <si>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</si>
  <si>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</si>
  <si>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</si>
  <si>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</si>
  <si>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</si>
  <si>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</si>
  <si>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</si>
  <si>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</si>
  <si>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</si>
  <si>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</si>
  <si>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</si>
  <si>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</si>
  <si>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</si>
  <si>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</si>
  <si>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</si>
  <si>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</si>
  <si>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</si>
  <si>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</si>
  <si>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</si>
  <si>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</si>
  <si>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</si>
  <si>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</si>
  <si>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</si>
  <si>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</si>
  <si>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</si>
  <si>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</si>
  <si>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</si>
  <si>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</si>
  <si>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</si>
  <si>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</si>
  <si>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</si>
  <si>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</si>
  <si>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</si>
  <si>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</si>
  <si>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</si>
  <si>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</si>
  <si>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</si>
  <si>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</si>
  <si>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</si>
  <si>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</si>
  <si>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</si>
  <si>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</si>
  <si>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</si>
  <si>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</si>
  <si>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</si>
  <si>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</si>
  <si>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</si>
  <si>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</si>
  <si>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</si>
  <si>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</si>
  <si>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</si>
  <si>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</si>
  <si>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</si>
  <si>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</si>
  <si>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</si>
  <si>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</si>
  <si>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</si>
  <si>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</si>
  <si>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</si>
  <si>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</si>
  <si>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</si>
  <si>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</si>
  <si>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</si>
  <si>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</si>
  <si>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</si>
  <si>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</si>
  <si>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</si>
  <si>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</si>
  <si>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</si>
  <si>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</si>
  <si>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</si>
  <si>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</si>
  <si>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</si>
  <si>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</si>
  <si>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</si>
  <si>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</si>
  <si>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</si>
  <si>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</si>
  <si>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</si>
  <si>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</si>
  <si>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</si>
  <si>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</si>
  <si>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</si>
  <si>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</si>
  <si>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</si>
  <si>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</si>
  <si>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</si>
  <si>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</si>
  <si>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</si>
  <si>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</si>
  <si>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</si>
  <si>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</si>
  <si>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</si>
  <si>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</si>
  <si>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</si>
  <si>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</si>
  <si>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</si>
  <si>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</si>
  <si>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</si>
  <si>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</si>
  <si>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</si>
  <si>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</si>
  <si>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</si>
  <si>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</si>
  <si>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</si>
  <si>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</si>
  <si>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</si>
  <si>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</si>
  <si>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</si>
  <si>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</si>
  <si>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</si>
  <si>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</si>
  <si>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</si>
  <si>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</si>
  <si>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</si>
  <si>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</si>
  <si>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</si>
  <si>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</si>
  <si>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</si>
  <si>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</si>
  <si>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</si>
  <si>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</si>
  <si>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</si>
  <si>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</si>
  <si>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</si>
  <si>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</si>
  <si>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</si>
  <si>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</si>
  <si>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</si>
  <si>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</si>
  <si>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</si>
  <si>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</si>
  <si>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</si>
  <si>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</si>
  <si>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</si>
  <si>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</si>
  <si>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</si>
  <si>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</si>
  <si>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</si>
  <si>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</si>
  <si>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</si>
  <si>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</si>
  <si>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</si>
  <si>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</si>
  <si>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</si>
  <si>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</si>
  <si>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</si>
  <si>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</si>
  <si>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</si>
  <si>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</si>
  <si>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</si>
  <si>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</si>
  <si>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</si>
  <si>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</si>
  <si>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</si>
  <si>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</si>
  <si>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</si>
  <si>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</si>
  <si>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</si>
  <si>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</si>
  <si>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</si>
  <si>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</si>
  <si>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</si>
  <si>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</si>
  <si>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</si>
  <si>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</si>
  <si>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</si>
  <si>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</si>
  <si>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</si>
  <si>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</si>
  <si>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</si>
  <si>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</si>
  <si>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</si>
  <si>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</si>
  <si>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</si>
  <si>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</si>
  <si>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</si>
  <si>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</si>
  <si>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</si>
  <si>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</si>
  <si>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</si>
  <si>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</si>
  <si>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</si>
  <si>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</si>
  <si>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</si>
  <si>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</si>
  <si>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</si>
  <si>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</si>
  <si>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</si>
  <si>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</si>
  <si>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</si>
  <si>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</si>
  <si>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</si>
  <si>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</si>
  <si>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</si>
  <si>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</si>
  <si>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</si>
  <si>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</si>
  <si>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</si>
  <si>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</si>
  <si>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</si>
  <si>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</si>
  <si>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</si>
  <si>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</si>
  <si>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</si>
  <si>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</si>
  <si>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</si>
  <si>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</si>
  <si>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</si>
  <si>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</si>
  <si>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</si>
  <si>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</si>
  <si>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</si>
  <si>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</si>
  <si>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</si>
  <si>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</si>
  <si>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</si>
  <si>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</si>
  <si>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</si>
  <si>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</si>
  <si>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</si>
  <si>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</si>
  <si>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</si>
  <si>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</si>
  <si>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</si>
  <si>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</si>
  <si>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</si>
  <si>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</si>
  <si>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</si>
  <si>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</si>
  <si>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</si>
  <si>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</si>
  <si>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</si>
  <si>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</si>
  <si>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</si>
  <si>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</si>
  <si>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</si>
  <si>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</si>
  <si>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</si>
  <si>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</si>
  <si>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</si>
  <si>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</si>
  <si>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</si>
  <si>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</si>
  <si>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</si>
  <si>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</si>
  <si>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</si>
  <si>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</si>
  <si>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</si>
  <si>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</si>
  <si>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</si>
  <si>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</si>
  <si>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</si>
  <si>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</si>
  <si>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</si>
  <si>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</si>
  <si>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</si>
  <si>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</si>
  <si>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</si>
  <si>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</si>
  <si>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</si>
  <si>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</si>
  <si>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</si>
  <si>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</si>
  <si>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</si>
  <si>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</si>
  <si>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</si>
  <si>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</si>
  <si>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</si>
  <si>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</si>
  <si>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</si>
  <si>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</si>
  <si>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</si>
  <si>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</si>
  <si>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</si>
  <si>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</si>
  <si>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</si>
  <si>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</si>
  <si>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</si>
  <si>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</si>
  <si>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</si>
  <si>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</si>
  <si>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</si>
  <si>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</si>
  <si>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</si>
  <si>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</si>
  <si>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</si>
  <si>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</si>
  <si>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</si>
  <si>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</si>
  <si>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</si>
  <si>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</si>
  <si>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</si>
  <si>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</si>
  <si>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</si>
  <si>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</si>
  <si>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</si>
  <si>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</si>
  <si>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</si>
  <si>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</si>
  <si>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</si>
  <si>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</si>
  <si>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</si>
  <si>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</si>
  <si>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</si>
  <si>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</si>
  <si>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</si>
  <si>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</si>
  <si>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</si>
  <si>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</si>
  <si>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</si>
  <si>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</si>
  <si>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</si>
  <si>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</si>
  <si>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</si>
  <si>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</si>
  <si>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</si>
  <si>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</si>
  <si>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</si>
  <si>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</si>
  <si>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</si>
  <si>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</si>
  <si>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</si>
  <si>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</si>
  <si>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</si>
  <si>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</si>
  <si>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</si>
  <si>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</si>
  <si>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</si>
  <si>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</si>
  <si>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</si>
  <si>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</si>
  <si>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</si>
  <si>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</si>
  <si>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</si>
  <si>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</si>
  <si>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</si>
  <si>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</si>
  <si>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</si>
  <si>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</si>
  <si>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</si>
  <si>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</si>
  <si>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</si>
  <si>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</si>
  <si>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</si>
  <si>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</si>
  <si>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</si>
  <si>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</si>
  <si>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</si>
  <si>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</si>
  <si>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</si>
  <si>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</si>
  <si>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</si>
  <si>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</si>
  <si>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</si>
  <si>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</si>
  <si>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</si>
  <si>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</si>
  <si>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</si>
  <si>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</si>
  <si>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</si>
  <si>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</si>
  <si>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</si>
  <si>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</si>
  <si>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</si>
  <si>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</si>
  <si>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</si>
  <si>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</si>
  <si>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</si>
  <si>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</si>
  <si>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</si>
  <si>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</si>
  <si>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</si>
  <si>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</si>
  <si>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</si>
  <si>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</si>
  <si>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</si>
  <si>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</si>
  <si>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</si>
  <si>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</si>
  <si>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</si>
  <si>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</si>
  <si>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</si>
  <si>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</si>
  <si>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</si>
  <si>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</si>
  <si>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</si>
  <si>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</si>
  <si>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</si>
  <si>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</si>
  <si>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</si>
  <si>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</si>
  <si>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</si>
  <si>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</si>
  <si>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</si>
  <si>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</si>
  <si>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</si>
  <si>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</si>
  <si>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</si>
  <si>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</si>
  <si>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</si>
  <si>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</si>
  <si>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</si>
  <si>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</si>
  <si>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</si>
  <si>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</si>
  <si>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</si>
  <si>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</si>
  <si>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</si>
  <si>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</si>
  <si>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</si>
  <si>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</si>
  <si>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</si>
  <si>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</si>
  <si>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</si>
  <si>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</si>
  <si>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</si>
  <si>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</si>
  <si>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</si>
  <si>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</si>
  <si>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</si>
  <si>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</si>
  <si>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</si>
  <si>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</si>
  <si>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</si>
  <si>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</si>
  <si>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</si>
  <si>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</si>
  <si>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</si>
  <si>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</si>
  <si>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</si>
  <si>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</si>
  <si>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</si>
  <si>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</si>
  <si>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</si>
  <si>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</si>
  <si>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</si>
  <si>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</si>
  <si>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</si>
  <si>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</si>
  <si>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</si>
  <si>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</si>
  <si>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</si>
  <si>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</si>
  <si>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</si>
  <si>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</si>
  <si>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</si>
  <si>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</si>
  <si>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</si>
  <si>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</si>
  <si>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</si>
  <si>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</si>
  <si>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</si>
  <si>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</si>
  <si>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</si>
  <si>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</si>
  <si>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</si>
  <si>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</si>
  <si>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</si>
  <si>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</si>
  <si>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</si>
  <si>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</si>
  <si>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</si>
  <si>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</si>
  <si>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</si>
  <si>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</si>
  <si>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</si>
  <si>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</si>
  <si>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</si>
  <si>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</si>
  <si>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</si>
  <si>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</si>
  <si>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</si>
  <si>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</si>
  <si>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</si>
  <si>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</si>
  <si>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</si>
  <si>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</si>
  <si>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</si>
  <si>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</si>
  <si>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</si>
  <si>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</si>
  <si>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</si>
  <si>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</si>
  <si>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</si>
  <si>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</si>
  <si>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</si>
  <si>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</si>
  <si>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</si>
  <si>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</si>
  <si>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</si>
  <si>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</si>
  <si>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</si>
  <si>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</si>
  <si>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</si>
  <si>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</si>
  <si>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</si>
  <si>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</si>
  <si>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</si>
  <si>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</si>
  <si>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</si>
  <si>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</si>
  <si>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</si>
  <si>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</si>
  <si>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</si>
  <si>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</si>
  <si>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</si>
  <si>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</si>
  <si>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</si>
  <si>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</si>
  <si>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</si>
  <si>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</si>
  <si>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</si>
  <si>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</si>
  <si>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</si>
  <si>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</si>
  <si>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</si>
  <si>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</si>
  <si>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</si>
  <si>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</si>
  <si>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</si>
  <si>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</si>
  <si>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</si>
  <si>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</si>
  <si>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</si>
  <si>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</si>
  <si>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</si>
  <si>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</si>
  <si>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</si>
  <si>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</si>
  <si>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</si>
  <si>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</si>
  <si>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</si>
  <si>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</si>
  <si>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</si>
  <si>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</si>
  <si>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</si>
  <si>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</si>
  <si>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</si>
  <si>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</si>
  <si>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</si>
  <si>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</si>
  <si>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</si>
  <si>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</si>
  <si>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</si>
  <si>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</si>
  <si>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</si>
  <si>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</si>
  <si>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</si>
  <si>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</si>
  <si>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</si>
  <si>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</si>
  <si>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</si>
  <si>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</si>
  <si>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</si>
  <si>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</si>
  <si>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</si>
  <si>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</si>
  <si>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</si>
  <si>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</si>
  <si>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</si>
  <si>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</si>
  <si>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</si>
  <si>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</si>
  <si>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</si>
  <si>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</si>
  <si>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</si>
  <si>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</si>
  <si>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</si>
  <si>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</si>
  <si>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</si>
  <si>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</si>
  <si>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</si>
  <si>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</si>
  <si>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</si>
  <si>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</si>
  <si>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</si>
  <si>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</si>
  <si>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</si>
  <si>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</si>
  <si>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</si>
  <si>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</si>
  <si>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</si>
  <si>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</si>
  <si>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</si>
  <si>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</si>
  <si>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</si>
  <si>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</si>
  <si>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</si>
  <si>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</si>
  <si>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</si>
  <si>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</si>
  <si>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</si>
  <si>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</si>
  <si>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</si>
  <si>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</si>
  <si>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</si>
  <si>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</si>
  <si>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</si>
  <si>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</si>
  <si>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</si>
  <si>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</si>
  <si>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</si>
  <si>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</si>
  <si>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</si>
  <si>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</si>
  <si>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</si>
  <si>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</si>
  <si>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</si>
  <si>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</si>
  <si>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</si>
  <si>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</si>
  <si>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</si>
  <si>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</si>
  <si>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</si>
  <si>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</si>
  <si>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</si>
  <si>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</si>
  <si>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</si>
  <si>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</si>
  <si>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</si>
  <si>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</si>
  <si>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</si>
  <si>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</si>
  <si>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</si>
  <si>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</si>
  <si>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</si>
  <si>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</si>
  <si>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</si>
  <si>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</si>
  <si>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</si>
  <si>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</si>
  <si>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</si>
  <si>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</si>
  <si>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</si>
  <si>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</si>
  <si>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</si>
  <si>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</si>
  <si>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</si>
  <si>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</si>
  <si>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</si>
  <si>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</si>
  <si>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</si>
  <si>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</si>
  <si>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</si>
  <si>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</si>
  <si>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</si>
  <si>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</si>
  <si>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</si>
  <si>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</si>
  <si>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</si>
  <si>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</si>
  <si>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</si>
  <si>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</si>
  <si>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</si>
  <si>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</si>
  <si>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</si>
  <si>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</si>
  <si>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</si>
  <si>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</si>
  <si>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</si>
  <si>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</si>
  <si>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</si>
  <si>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</si>
  <si>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</si>
  <si>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</si>
  <si>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</si>
  <si>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</si>
  <si>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</si>
  <si>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</si>
  <si>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</si>
  <si>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</si>
  <si>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</si>
  <si>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</si>
  <si>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</si>
  <si>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</si>
  <si>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</si>
  <si>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</si>
  <si>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</si>
  <si>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</si>
  <si>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</si>
  <si>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</si>
  <si>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</si>
  <si>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</si>
  <si>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</si>
  <si>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</si>
  <si>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</si>
  <si>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</si>
  <si>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</si>
  <si>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</si>
  <si>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</si>
  <si>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</si>
  <si>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</si>
  <si>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</si>
  <si>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</si>
  <si>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</si>
  <si>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</si>
  <si>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</si>
  <si>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</si>
  <si>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</si>
  <si>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</si>
  <si>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</si>
  <si>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</si>
  <si>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</si>
  <si>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</si>
  <si>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</si>
  <si>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</si>
  <si>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</si>
  <si>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</si>
  <si>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</si>
  <si>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</si>
  <si>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</si>
  <si>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</si>
  <si>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</si>
  <si>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</si>
  <si>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</si>
  <si>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</si>
  <si>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</si>
  <si>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</si>
  <si>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</si>
  <si>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</si>
  <si>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</si>
  <si>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</si>
  <si>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</si>
  <si>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</si>
  <si>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</si>
  <si>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</si>
  <si>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</si>
  <si>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</si>
  <si>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</si>
  <si>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</si>
  <si>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</si>
  <si>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</si>
  <si>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</si>
  <si>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</si>
  <si>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</si>
  <si>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</si>
  <si>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</si>
  <si>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</si>
  <si>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</si>
  <si>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</si>
  <si>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</si>
  <si>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</si>
  <si>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</si>
  <si>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</si>
  <si>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</si>
  <si>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</si>
  <si>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</si>
  <si>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</si>
  <si>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</si>
  <si>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</si>
  <si>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</si>
  <si>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</si>
  <si>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</si>
  <si>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</si>
  <si>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</si>
  <si>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</si>
  <si>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</si>
  <si>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</si>
  <si>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</si>
  <si>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</si>
  <si>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</si>
  <si>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</si>
  <si>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</si>
  <si>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</si>
  <si>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</si>
  <si>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</si>
  <si>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</si>
  <si>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</si>
  <si>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</si>
  <si>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</si>
  <si>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</si>
  <si>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</si>
  <si>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</si>
  <si>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</si>
  <si>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</si>
  <si>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</si>
  <si>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</si>
  <si>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</si>
  <si>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</si>
  <si>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</si>
  <si>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</si>
  <si>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</si>
  <si>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</si>
  <si>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</si>
  <si>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</si>
  <si>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</si>
  <si>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</si>
  <si>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</si>
  <si>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</si>
  <si>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</si>
  <si>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</si>
  <si>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</si>
  <si>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</si>
  <si>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</si>
  <si>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</si>
  <si>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</si>
  <si>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</si>
  <si>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</si>
  <si>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</si>
  <si>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</si>
  <si>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</si>
  <si>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</si>
  <si>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</si>
  <si>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</si>
  <si>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</si>
  <si>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</si>
  <si>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</si>
  <si>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</si>
  <si>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</si>
  <si>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</si>
  <si>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</si>
  <si>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</si>
  <si>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</si>
  <si>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</si>
  <si>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</si>
  <si>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</si>
  <si>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</si>
  <si>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</si>
  <si>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</si>
  <si>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</si>
  <si>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</si>
  <si>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</si>
  <si>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</si>
  <si>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</si>
  <si>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</si>
  <si>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</si>
  <si>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</si>
  <si>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</si>
  <si>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</si>
  <si>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</si>
  <si>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</si>
  <si>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</si>
  <si>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</si>
  <si>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</si>
  <si>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</si>
  <si>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</si>
  <si>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</si>
  <si>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</si>
  <si>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</si>
  <si>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</si>
  <si>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</si>
  <si>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</si>
  <si>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</si>
  <si>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</si>
  <si>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</si>
  <si>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</si>
  <si>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</si>
  <si>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</si>
  <si>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</si>
  <si>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</si>
  <si>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</si>
  <si>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</si>
  <si>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</si>
  <si>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</si>
  <si>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</si>
  <si>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</si>
  <si>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</si>
  <si>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</si>
  <si>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</si>
  <si>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</si>
  <si>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</si>
  <si>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</si>
  <si>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</si>
  <si>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</si>
  <si>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</si>
  <si>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</si>
  <si>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</si>
  <si>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</si>
  <si>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</si>
  <si>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</si>
  <si>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</si>
  <si>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</si>
  <si>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</si>
  <si>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</si>
  <si>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</si>
  <si>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</si>
  <si>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</si>
  <si>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</si>
  <si>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</si>
  <si>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</si>
  <si>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</si>
  <si>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</si>
  <si>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</si>
  <si>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</si>
  <si>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</si>
  <si>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</si>
  <si>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</si>
  <si>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</si>
  <si>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</si>
  <si>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</si>
  <si>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</si>
  <si>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</si>
  <si>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</si>
  <si>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</si>
  <si>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</si>
  <si>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</si>
  <si>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</si>
  <si>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</si>
  <si>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</si>
  <si>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</si>
  <si>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</si>
  <si>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</si>
  <si>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</si>
  <si>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</si>
  <si>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</si>
  <si>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</si>
  <si>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</si>
  <si>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</si>
  <si>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</si>
  <si>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</si>
  <si>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</si>
  <si>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</si>
  <si>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</si>
  <si>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</si>
  <si>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</si>
  <si>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</si>
  <si>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</si>
  <si>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</si>
  <si>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</si>
  <si>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</si>
  <si>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</si>
  <si>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</si>
  <si>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</si>
  <si>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</si>
  <si>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</si>
  <si>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</si>
  <si>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</si>
  <si>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</si>
  <si>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</si>
  <si>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</si>
  <si>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</si>
  <si>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</si>
  <si>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</si>
  <si>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</si>
  <si>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</si>
  <si>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</si>
  <si>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</si>
  <si>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</si>
  <si>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</si>
  <si>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</si>
  <si>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</si>
  <si>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</si>
  <si>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</si>
  <si>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</si>
  <si>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</si>
  <si>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</si>
  <si>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</si>
  <si>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</si>
  <si>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</si>
  <si>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</si>
  <si>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</si>
  <si>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</si>
  <si>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</si>
  <si>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</si>
  <si>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</si>
  <si>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</si>
  <si>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</si>
  <si>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</si>
  <si>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</si>
  <si>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</si>
  <si>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</si>
  <si>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</si>
  <si>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</si>
  <si>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</si>
  <si>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</si>
  <si>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</si>
  <si>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</si>
  <si>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</si>
  <si>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</si>
  <si>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</si>
  <si>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</si>
  <si>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</si>
  <si>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</si>
  <si>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</si>
  <si>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</si>
  <si>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</si>
  <si>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</si>
  <si>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</si>
  <si>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</si>
  <si>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</si>
  <si>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</si>
  <si>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</si>
  <si>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</si>
  <si>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</si>
  <si>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</si>
  <si>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</si>
  <si>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</si>
  <si>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</si>
  <si>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</si>
  <si>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</si>
  <si>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</si>
  <si>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</si>
  <si>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</si>
  <si>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</si>
  <si>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</si>
  <si>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</si>
  <si>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</si>
  <si>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</si>
  <si>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</si>
  <si>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</si>
  <si>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</si>
  <si>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</si>
  <si>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</si>
  <si>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</si>
  <si>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</si>
  <si>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</si>
  <si>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</si>
  <si>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</si>
  <si>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</si>
  <si>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</si>
  <si>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</si>
  <si>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</si>
  <si>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</si>
  <si>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</si>
  <si>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</si>
  <si>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</si>
  <si>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</si>
  <si>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</si>
  <si>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</si>
  <si>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</si>
  <si>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</si>
  <si>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</si>
  <si>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</si>
  <si>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</si>
  <si>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</si>
  <si>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</si>
  <si>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</si>
  <si>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</si>
  <si>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</si>
  <si>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</si>
  <si>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</si>
  <si>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</si>
  <si>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</si>
  <si>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</si>
  <si>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</si>
  <si>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</si>
  <si>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</si>
  <si>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</si>
  <si>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</si>
  <si>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</si>
  <si>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</si>
  <si>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</si>
  <si>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</si>
  <si>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</si>
  <si>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</si>
  <si>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</si>
  <si>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</si>
  <si>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</si>
  <si>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</si>
  <si>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</si>
  <si>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</si>
  <si>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</si>
  <si>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</si>
  <si>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</si>
  <si>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</si>
  <si>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</si>
  <si>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</si>
  <si>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</si>
  <si>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</si>
  <si>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</si>
  <si>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</si>
  <si>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</si>
  <si>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</si>
  <si>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</si>
  <si>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</si>
  <si>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</si>
  <si>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</si>
  <si>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</si>
  <si>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</si>
  <si>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</si>
  <si>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</si>
  <si>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</si>
  <si>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</si>
  <si>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</si>
  <si>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</si>
  <si>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</si>
  <si>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</si>
  <si>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</si>
  <si>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</si>
  <si>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</si>
  <si>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</si>
  <si>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</si>
  <si>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</si>
  <si>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</si>
  <si>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</si>
  <si>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</si>
  <si>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</si>
  <si>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</si>
  <si>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</si>
  <si>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</si>
  <si>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</si>
  <si>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</si>
  <si>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</si>
  <si>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</si>
  <si>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</si>
  <si>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</si>
  <si>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</si>
  <si>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</si>
  <si>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</si>
  <si>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</si>
  <si>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</si>
  <si>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</si>
  <si>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</si>
  <si>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</si>
  <si>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</si>
  <si>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</si>
  <si>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</si>
  <si>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</si>
  <si>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</si>
  <si>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</si>
  <si>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</si>
  <si>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</si>
  <si>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</si>
  <si>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</si>
  <si>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</si>
  <si>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</si>
  <si>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</si>
  <si>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</si>
  <si>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</si>
  <si>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</si>
  <si>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</si>
  <si>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</si>
  <si>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</si>
  <si>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</si>
  <si>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</si>
  <si>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</si>
  <si>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</si>
  <si>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</si>
  <si>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</si>
  <si>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</si>
  <si>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</si>
  <si>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</si>
  <si>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</si>
  <si>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</si>
  <si>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</si>
  <si>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</si>
  <si>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</si>
  <si>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</si>
  <si>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</si>
  <si>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</si>
  <si>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</si>
  <si>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</si>
  <si>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</si>
  <si>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</si>
  <si>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</si>
  <si>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</si>
  <si>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</si>
  <si>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</si>
  <si>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</si>
  <si>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</si>
  <si>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</si>
  <si>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</si>
  <si>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</si>
  <si>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</si>
  <si>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</si>
  <si>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</si>
  <si>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</si>
  <si>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</si>
  <si>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</si>
  <si>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</si>
  <si>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</si>
  <si>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</si>
  <si>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</si>
  <si>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</si>
  <si>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</si>
  <si>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</si>
  <si>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</si>
  <si>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</si>
  <si>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</si>
  <si>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</si>
  <si>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</si>
  <si>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</si>
  <si>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</si>
  <si>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</si>
  <si>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</si>
  <si>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</si>
  <si>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</si>
  <si>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</si>
  <si>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</si>
  <si>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</si>
  <si>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</si>
  <si>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</si>
  <si>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</si>
  <si>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</si>
  <si>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</si>
  <si>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</si>
  <si>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</si>
  <si>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</si>
  <si>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</si>
  <si>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</si>
  <si>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</si>
  <si>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</si>
  <si>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</si>
  <si>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</si>
  <si>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</si>
  <si>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</si>
  <si>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</si>
  <si>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</si>
  <si>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</si>
  <si>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</si>
  <si>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</si>
  <si>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</si>
  <si>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</si>
  <si>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</si>
  <si>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</si>
  <si>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</si>
  <si>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</si>
  <si>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</si>
  <si>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</si>
  <si>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</si>
  <si>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</si>
  <si>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</si>
  <si>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</si>
  <si>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</si>
  <si>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</si>
  <si>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</si>
  <si>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</si>
  <si>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</si>
  <si>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</si>
  <si>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</si>
  <si>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</si>
  <si>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</si>
  <si>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</si>
  <si>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</si>
  <si>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</si>
  <si>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</si>
  <si>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</si>
  <si>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</si>
  <si>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</si>
  <si>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</si>
  <si>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</si>
  <si>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</si>
  <si>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</si>
  <si>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</si>
  <si>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</si>
  <si>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</si>
  <si>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</si>
  <si>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</si>
  <si>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</si>
  <si>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</si>
  <si>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</si>
  <si>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</si>
  <si>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</si>
  <si>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</si>
  <si>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</si>
  <si>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</si>
  <si>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</si>
  <si>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</si>
  <si>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</si>
  <si>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</si>
  <si>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</si>
  <si>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</si>
  <si>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</si>
  <si>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</si>
  <si>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</si>
  <si>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</si>
  <si>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</si>
  <si>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</si>
  <si>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</si>
  <si>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</si>
  <si>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</si>
  <si>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</si>
  <si>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</si>
  <si>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</si>
  <si>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</si>
  <si>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</si>
  <si>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</si>
  <si>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</si>
  <si>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</si>
  <si>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</si>
  <si>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</si>
  <si>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</si>
  <si>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</si>
  <si>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</si>
  <si>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</si>
  <si>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</si>
  <si>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</si>
  <si>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</si>
  <si>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</si>
  <si>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</si>
  <si>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</si>
  <si>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</si>
  <si>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</si>
  <si>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</si>
  <si>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</si>
  <si>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</si>
  <si>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</si>
  <si>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</si>
  <si>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</si>
  <si>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</si>
  <si>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</si>
  <si>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</si>
  <si>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</si>
  <si>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</si>
  <si>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</si>
  <si>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</si>
  <si>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</si>
  <si>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</si>
  <si>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</si>
  <si>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</si>
  <si>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</si>
  <si>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</si>
  <si>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</si>
  <si>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</si>
  <si>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</si>
  <si>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</si>
  <si>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</si>
  <si>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</si>
  <si>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</si>
  <si>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</si>
  <si>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</si>
  <si>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</si>
  <si>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</si>
  <si>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</si>
  <si>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</si>
  <si>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</si>
  <si>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</si>
  <si>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</si>
  <si>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</si>
  <si>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</si>
  <si>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</si>
  <si>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</si>
  <si>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</si>
  <si>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</si>
  <si>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</si>
  <si>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</si>
  <si>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</si>
  <si>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</si>
  <si>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</si>
  <si>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</si>
  <si>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</si>
  <si>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</si>
  <si>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</si>
  <si>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</si>
  <si>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</si>
  <si>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</si>
  <si>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</si>
  <si>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</si>
  <si>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</si>
  <si>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</si>
  <si>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</si>
  <si>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</si>
  <si>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</si>
  <si>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</si>
  <si>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</si>
  <si>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</si>
  <si>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</si>
  <si>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</si>
  <si>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</si>
  <si>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</si>
  <si>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</si>
  <si>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</si>
  <si>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</si>
  <si>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</si>
  <si>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</si>
  <si>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</si>
  <si>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</si>
  <si>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</si>
  <si>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</si>
  <si>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</si>
  <si>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</si>
  <si>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</si>
  <si>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</si>
  <si>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</si>
  <si>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</si>
  <si>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</si>
  <si>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</si>
  <si>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</si>
  <si>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</si>
  <si>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</si>
  <si>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</si>
  <si>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</si>
  <si>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</si>
  <si>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</si>
  <si>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</si>
  <si>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</si>
  <si>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</si>
  <si>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</si>
  <si>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</si>
  <si>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</si>
  <si>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</si>
  <si>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</si>
  <si>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</si>
  <si>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</si>
  <si>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</si>
  <si>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</si>
  <si>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</si>
  <si>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</si>
  <si>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</si>
  <si>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</si>
  <si>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</si>
  <si>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</si>
  <si>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</si>
  <si>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</si>
  <si>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</si>
  <si>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</si>
  <si>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</si>
  <si>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</si>
  <si>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</si>
  <si>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</si>
  <si>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</si>
  <si>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</si>
  <si>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</si>
  <si>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</si>
  <si>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</si>
  <si>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</si>
  <si>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</si>
  <si>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</si>
  <si>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</si>
  <si>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</si>
  <si>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</si>
  <si>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</si>
  <si>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</si>
  <si>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</si>
  <si>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</si>
  <si>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</si>
  <si>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</si>
  <si>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</si>
  <si>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</si>
  <si>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</si>
  <si>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</si>
  <si>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</si>
  <si>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</si>
  <si>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</si>
  <si>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</si>
  <si>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</si>
  <si>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</si>
  <si>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</si>
  <si>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</si>
  <si>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</si>
  <si>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</si>
  <si>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</si>
  <si>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</si>
  <si>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</si>
  <si>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</si>
  <si>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</si>
  <si>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</si>
  <si>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</si>
  <si>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</si>
  <si>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</si>
  <si>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</si>
  <si>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</si>
  <si>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</si>
  <si>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</si>
  <si>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</si>
  <si>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</si>
  <si>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</si>
  <si>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</si>
  <si>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</si>
  <si>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</si>
  <si>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</si>
  <si>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</si>
  <si>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</si>
  <si>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</si>
  <si>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</si>
  <si>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</si>
  <si>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</si>
  <si>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</si>
  <si>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</si>
  <si>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</si>
  <si>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</si>
  <si>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</si>
  <si>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</si>
  <si>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</si>
  <si>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</si>
  <si>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</si>
  <si>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</si>
  <si>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</si>
  <si>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</si>
  <si>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</si>
  <si>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</si>
  <si>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</si>
  <si>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</si>
  <si>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</si>
  <si>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</si>
  <si>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</si>
  <si>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</si>
  <si>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</si>
  <si>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</si>
  <si>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</si>
  <si>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</si>
  <si>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</si>
  <si>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</si>
  <si>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</si>
  <si>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</si>
  <si>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</si>
  <si>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</si>
  <si>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</si>
  <si>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</si>
  <si>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</si>
  <si>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</si>
  <si>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</si>
  <si>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</si>
  <si>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</si>
  <si>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</si>
  <si>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</si>
  <si>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</si>
  <si>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</si>
  <si>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</si>
  <si>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</si>
  <si>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</si>
  <si>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</si>
  <si>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</si>
  <si>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</si>
  <si>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</si>
  <si>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</si>
  <si>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</si>
  <si>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</si>
  <si>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</si>
  <si>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</si>
  <si>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</si>
  <si>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</si>
  <si>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</si>
  <si>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</si>
  <si>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</si>
  <si>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</si>
  <si>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</si>
  <si>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</si>
  <si>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</si>
  <si>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</si>
  <si>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</si>
  <si>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</si>
  <si>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</si>
  <si>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</si>
  <si>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</si>
  <si>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</si>
  <si>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</si>
  <si>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</si>
  <si>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</si>
  <si>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</si>
  <si>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</si>
  <si>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</si>
  <si>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</si>
  <si>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</si>
  <si>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</si>
  <si>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</si>
  <si>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</si>
  <si>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</si>
  <si>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</si>
  <si>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</si>
  <si>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</si>
  <si>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</si>
  <si>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</si>
  <si>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</si>
  <si>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</si>
  <si>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</si>
  <si>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</si>
  <si>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</si>
  <si>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</si>
  <si>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</si>
  <si>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</si>
  <si>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</si>
  <si>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</si>
  <si>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</si>
  <si>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</si>
  <si>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</si>
  <si>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</si>
  <si>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</si>
  <si>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</si>
  <si>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</si>
  <si>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</si>
  <si>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</si>
  <si>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</si>
  <si>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</si>
  <si>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</si>
  <si>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</si>
  <si>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</si>
  <si>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</si>
  <si>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</si>
  <si>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</si>
  <si>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</si>
  <si>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</si>
  <si>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</si>
  <si>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</si>
  <si>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</si>
  <si>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</si>
  <si>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</si>
  <si>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</si>
  <si>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</si>
  <si>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</si>
  <si>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</si>
  <si>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</si>
  <si>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</si>
  <si>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</si>
  <si>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</si>
  <si>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</si>
  <si>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</si>
  <si>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</si>
  <si>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</si>
  <si>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</si>
  <si>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</si>
  <si>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</si>
  <si>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</si>
  <si>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</si>
  <si>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</si>
  <si>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</si>
  <si>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</si>
  <si>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</si>
  <si>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</si>
  <si>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</si>
  <si>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</si>
  <si>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</si>
  <si>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</si>
  <si>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</si>
  <si>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</si>
  <si>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</si>
  <si>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</si>
  <si>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</si>
  <si>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</si>
  <si>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</si>
  <si>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</si>
  <si>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</si>
  <si>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</si>
  <si>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</si>
  <si>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</si>
  <si>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</si>
  <si>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</si>
  <si>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</si>
  <si>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</si>
  <si>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</si>
  <si>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</si>
  <si>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</si>
  <si>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</si>
  <si>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</si>
  <si>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</si>
  <si>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</si>
  <si>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</si>
  <si>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</si>
  <si>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</si>
  <si>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</si>
  <si>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</si>
  <si>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</si>
  <si>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</si>
  <si>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</si>
  <si>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</si>
  <si>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</si>
  <si>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</si>
  <si>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</si>
  <si>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</si>
  <si>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</si>
  <si>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</si>
  <si>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</si>
  <si>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</si>
  <si>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</si>
  <si>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</si>
  <si>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</si>
  <si>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</si>
  <si>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</si>
  <si>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</si>
  <si>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</si>
  <si>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</si>
  <si>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</si>
  <si>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</si>
  <si>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</si>
  <si>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</si>
  <si>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</si>
  <si>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</si>
  <si>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</si>
  <si>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</si>
  <si>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</si>
  <si>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</si>
  <si>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</si>
  <si>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</si>
  <si>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</si>
  <si>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</si>
  <si>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</si>
  <si>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</si>
  <si>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</si>
  <si>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</si>
  <si>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</si>
  <si>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</si>
  <si>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</si>
  <si>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</si>
  <si>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</si>
  <si>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</si>
  <si>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</si>
  <si>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</si>
  <si>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</si>
  <si>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</si>
  <si>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</si>
  <si>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</si>
  <si>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</si>
  <si>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</si>
  <si>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</si>
  <si>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</si>
  <si>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</si>
  <si>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</si>
  <si>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</si>
  <si>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</si>
  <si>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</si>
  <si>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</si>
  <si>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</si>
  <si>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</si>
  <si>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</si>
  <si>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</si>
  <si>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</si>
  <si>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</si>
  <si>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</si>
  <si>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</si>
  <si>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</si>
  <si>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</si>
  <si>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</si>
  <si>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</si>
  <si>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</si>
  <si>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</si>
  <si>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</si>
  <si>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</si>
  <si>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</si>
  <si>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</si>
  <si>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</si>
  <si>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</si>
  <si>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</si>
  <si>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</si>
  <si>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</si>
  <si>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</si>
  <si>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</si>
  <si>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</si>
  <si>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</si>
  <si>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</si>
  <si>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</si>
  <si>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</si>
  <si>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</si>
  <si>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</si>
  <si>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</si>
  <si>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</si>
  <si>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</si>
  <si>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</si>
  <si>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</si>
  <si>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</si>
  <si>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</si>
  <si>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</si>
  <si>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</si>
  <si>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</si>
  <si>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</si>
  <si>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</si>
  <si>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</si>
  <si>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</si>
  <si>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</si>
  <si>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</si>
  <si>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</si>
  <si>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</si>
  <si>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</si>
  <si>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</si>
  <si>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</si>
  <si>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</si>
  <si>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</si>
  <si>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</si>
  <si>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</si>
  <si>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</si>
  <si>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</si>
  <si>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</si>
  <si>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</si>
  <si>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</si>
  <si>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</si>
  <si>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</si>
  <si>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</si>
  <si>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</si>
  <si>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</si>
  <si>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</si>
  <si>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</si>
  <si>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</si>
  <si>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</si>
  <si>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</si>
  <si>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</si>
  <si>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</si>
  <si>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</si>
  <si>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</si>
  <si>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</si>
  <si>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</si>
  <si>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</si>
  <si>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</si>
  <si>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</si>
  <si>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</si>
  <si>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</si>
  <si>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</si>
  <si>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</si>
  <si>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</si>
  <si>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</si>
  <si>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</si>
  <si>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</si>
  <si>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</si>
  <si>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</si>
  <si>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</si>
  <si>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</si>
  <si>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</si>
  <si>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</si>
  <si>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</si>
  <si>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</si>
  <si>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</si>
  <si>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</si>
  <si>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</si>
  <si>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</si>
  <si>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</si>
  <si>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</si>
  <si>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</si>
  <si>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</si>
  <si>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</si>
  <si>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</si>
  <si>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</si>
  <si>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</si>
  <si>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</si>
  <si>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</si>
  <si>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</si>
  <si>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</si>
  <si>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</si>
  <si>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</si>
  <si>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</si>
  <si>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</si>
  <si>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</si>
  <si>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</si>
  <si>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</si>
  <si>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</si>
  <si>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</si>
  <si>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</si>
  <si>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</si>
  <si>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</si>
  <si>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</si>
  <si>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</si>
  <si>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</si>
  <si>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</si>
  <si>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</si>
  <si>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</si>
  <si>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</si>
  <si>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</si>
  <si>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</si>
  <si>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</si>
  <si>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</si>
  <si>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</si>
  <si>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</si>
  <si>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</si>
  <si>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</si>
  <si>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</si>
  <si>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</si>
  <si>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</si>
  <si>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</si>
  <si>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</si>
  <si>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</si>
  <si>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</si>
  <si>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</si>
  <si>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</si>
  <si>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</si>
  <si>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</si>
  <si>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</si>
  <si>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</si>
  <si>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</si>
  <si>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</si>
  <si>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</si>
  <si>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</si>
  <si>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</si>
  <si>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</si>
  <si>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</si>
  <si>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</si>
  <si>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</si>
  <si>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</si>
  <si>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</si>
  <si>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</si>
  <si>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</si>
  <si>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</si>
  <si>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</si>
  <si>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</si>
  <si>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</si>
  <si>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</si>
  <si>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</si>
  <si>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</si>
  <si>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</si>
  <si>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</si>
  <si>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</si>
  <si>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</si>
  <si>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</si>
  <si>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</si>
  <si>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</si>
  <si>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</si>
  <si>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</si>
  <si>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</si>
  <si>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</si>
  <si>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</si>
  <si>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</si>
  <si>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</si>
  <si>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</si>
  <si>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</si>
  <si>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</si>
  <si>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</si>
  <si>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</si>
  <si>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</si>
  <si>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</si>
  <si>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</si>
  <si>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</si>
  <si>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</si>
  <si>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</si>
  <si>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</si>
  <si>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</si>
  <si>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</si>
  <si>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</si>
  <si>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</si>
  <si>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</si>
  <si>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</si>
  <si>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</si>
  <si>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</si>
  <si>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</si>
  <si>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</si>
  <si>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</si>
  <si>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</si>
  <si>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</si>
  <si>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</si>
  <si>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</si>
  <si>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</si>
  <si>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</si>
  <si>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</si>
  <si>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</si>
  <si>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</si>
  <si>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</si>
  <si>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</si>
  <si>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</si>
  <si>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</si>
  <si>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</si>
  <si>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</si>
  <si>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</si>
  <si>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</si>
  <si>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</si>
  <si>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</si>
  <si>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</si>
  <si>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</si>
  <si>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</si>
  <si>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</si>
  <si>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</si>
  <si>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</si>
  <si>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</si>
  <si>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</si>
  <si>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</si>
  <si>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</si>
  <si>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</si>
  <si>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</si>
  <si>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</si>
  <si>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</si>
  <si>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</si>
  <si>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</si>
  <si>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</si>
  <si>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</si>
  <si>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</si>
  <si>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</si>
  <si>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</si>
  <si>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</si>
  <si>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</si>
  <si>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</si>
  <si>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</si>
  <si>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</si>
  <si>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</si>
  <si>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</si>
  <si>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</si>
  <si>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</si>
  <si>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</si>
  <si>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</si>
  <si>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</si>
  <si>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</si>
  <si>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</si>
  <si>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</si>
  <si>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</si>
  <si>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</si>
  <si>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</si>
  <si>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</si>
  <si>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</si>
  <si>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</si>
  <si>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</si>
  <si>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</si>
  <si>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</si>
  <si>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</si>
  <si>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</si>
  <si>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</si>
  <si>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</si>
  <si>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</si>
  <si>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</si>
  <si>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</si>
  <si>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</si>
  <si>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</si>
  <si>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</si>
  <si>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</si>
  <si>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</si>
  <si>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</si>
  <si>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</si>
  <si>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</si>
  <si>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</si>
  <si>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</si>
  <si>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</si>
  <si>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</si>
  <si>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</si>
  <si>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</si>
  <si>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</si>
  <si>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</si>
  <si>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</si>
  <si>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</si>
  <si>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</si>
  <si>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</si>
  <si>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</si>
  <si>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</si>
  <si>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</si>
  <si>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</si>
  <si>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</si>
  <si>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</si>
  <si>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</si>
  <si>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</si>
  <si>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</si>
  <si>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</si>
  <si>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</si>
  <si>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</si>
  <si>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</si>
  <si>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</si>
  <si>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</si>
  <si>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</si>
  <si>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</si>
  <si>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</si>
  <si>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</si>
  <si>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</si>
  <si>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</si>
  <si>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</si>
  <si>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</si>
  <si>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</si>
  <si>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</si>
  <si>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</si>
  <si>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</si>
  <si>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</si>
  <si>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</si>
  <si>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</si>
  <si>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</si>
  <si>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</si>
  <si>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</si>
  <si>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</si>
  <si>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</si>
  <si>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</si>
  <si>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</si>
  <si>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</si>
  <si>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</si>
  <si>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</si>
  <si>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</si>
  <si>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</si>
  <si>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</si>
  <si>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</si>
  <si>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</si>
  <si>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</si>
  <si>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</si>
  <si>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</si>
  <si>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</si>
  <si>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</si>
  <si>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</si>
  <si>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</si>
  <si>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</si>
  <si>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</si>
  <si>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</si>
  <si>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</si>
  <si>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</si>
  <si>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</si>
  <si>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</si>
  <si>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</si>
  <si>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</si>
  <si>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</si>
  <si>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</si>
  <si>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</si>
  <si>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</si>
  <si>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</si>
  <si>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</si>
  <si>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</si>
  <si>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</si>
  <si>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</si>
  <si>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</si>
  <si>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</si>
  <si>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</si>
  <si>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</si>
  <si>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</si>
  <si>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</si>
  <si>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</si>
  <si>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</si>
  <si>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</si>
  <si>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</si>
  <si>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</si>
  <si>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</si>
  <si>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</si>
  <si>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</si>
  <si>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</si>
  <si>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</si>
  <si>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</si>
  <si>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</si>
  <si>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</si>
  <si>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</si>
  <si>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</si>
  <si>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</si>
  <si>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</si>
  <si>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</si>
  <si>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</si>
  <si>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</si>
  <si>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</si>
  <si>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</si>
  <si>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</si>
  <si>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</si>
  <si>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</si>
  <si>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</si>
  <si>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</si>
  <si>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</si>
  <si>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</si>
  <si>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</si>
  <si>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</si>
  <si>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</si>
  <si>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</si>
  <si>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</si>
  <si>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</si>
  <si>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</si>
  <si>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</si>
  <si>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</si>
  <si>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</si>
  <si>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</si>
  <si>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</si>
  <si>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</si>
  <si>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</si>
  <si>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</si>
  <si>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</si>
  <si>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</si>
  <si>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</si>
  <si>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</si>
  <si>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</si>
  <si>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</si>
  <si>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</si>
  <si>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</si>
  <si>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</si>
  <si>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</si>
  <si>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</si>
  <si>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</si>
  <si>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</si>
  <si>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</si>
  <si>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</si>
  <si>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</si>
  <si>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</si>
  <si>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</si>
  <si>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</si>
  <si>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</si>
  <si>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</si>
  <si>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</si>
  <si>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</si>
  <si>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</si>
  <si>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</si>
  <si>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</si>
  <si>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</si>
  <si>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</si>
  <si>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</si>
  <si>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</si>
  <si>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</si>
  <si>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</si>
  <si>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</si>
  <si>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</si>
  <si>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</si>
  <si>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</si>
  <si>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</si>
  <si>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</si>
  <si>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</si>
  <si>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</si>
  <si>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</si>
  <si>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</si>
  <si>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</si>
  <si>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</si>
  <si>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</si>
  <si>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</si>
  <si>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</si>
  <si>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</si>
  <si>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</si>
  <si>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</si>
  <si>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</si>
  <si>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</si>
  <si>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</si>
  <si>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</si>
  <si>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</si>
  <si>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</si>
  <si>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</si>
  <si>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</si>
  <si>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</si>
  <si>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</si>
  <si>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</si>
  <si>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</si>
  <si>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</si>
  <si>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</si>
  <si>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</si>
  <si>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</si>
  <si>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</si>
  <si>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</si>
  <si>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</si>
  <si>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</si>
  <si>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</si>
  <si>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</si>
  <si>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</si>
  <si>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</si>
  <si>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</si>
  <si>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</si>
  <si>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</si>
  <si>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</si>
  <si>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</si>
  <si>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</si>
  <si>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</si>
  <si>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</si>
  <si>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</si>
  <si>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</si>
  <si>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</si>
  <si>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</si>
  <si>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</si>
  <si>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</si>
  <si>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</si>
  <si>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</si>
  <si>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</si>
  <si>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</si>
  <si>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</si>
  <si>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</si>
  <si>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</si>
  <si>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</si>
  <si>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</si>
  <si>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</si>
  <si>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</si>
  <si>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</si>
  <si>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</si>
  <si>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</si>
  <si>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</si>
  <si>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</si>
  <si>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</si>
  <si>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</si>
  <si>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</si>
  <si>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</si>
  <si>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</si>
  <si>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</si>
  <si>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</si>
  <si>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</si>
  <si>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</si>
  <si>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</si>
  <si>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</si>
  <si>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</si>
  <si>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</si>
  <si>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</si>
  <si>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</si>
  <si>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</si>
  <si>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</si>
  <si>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</si>
  <si>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</si>
  <si>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</si>
  <si>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</si>
  <si>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</si>
  <si>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</si>
  <si>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</si>
  <si>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</si>
  <si>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</si>
  <si>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</si>
  <si>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</si>
  <si>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</si>
  <si>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</si>
  <si>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</si>
  <si>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</si>
  <si>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</si>
  <si>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</si>
  <si>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</si>
  <si>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</si>
  <si>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</si>
  <si>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</si>
  <si>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</si>
  <si>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</si>
  <si>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</si>
  <si>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</si>
  <si>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</si>
  <si>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</si>
  <si>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</si>
  <si>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</si>
  <si>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</si>
  <si>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</si>
  <si>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</si>
  <si>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</si>
  <si>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</si>
  <si>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</si>
  <si>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</si>
  <si>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</si>
  <si>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</si>
  <si>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</si>
  <si>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</si>
  <si>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</si>
  <si>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</si>
  <si>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</si>
  <si>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</si>
  <si>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</si>
  <si>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</si>
  <si>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</si>
  <si>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</si>
  <si>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</si>
  <si>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</si>
  <si>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</si>
  <si>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</si>
  <si>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</si>
  <si>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</si>
  <si>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</si>
  <si>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</si>
  <si>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</si>
  <si>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</si>
  <si>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</si>
  <si>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</si>
  <si>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</si>
  <si>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</si>
  <si>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</si>
  <si>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</si>
  <si>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</si>
  <si>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</si>
  <si>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</si>
  <si>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</si>
  <si>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</si>
  <si>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</si>
  <si>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</si>
  <si>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</si>
  <si>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</si>
  <si>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</si>
  <si>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</si>
  <si>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</si>
  <si>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</si>
  <si>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</si>
  <si>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</si>
  <si>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</si>
  <si>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</si>
  <si>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</si>
  <si>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</si>
  <si>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</si>
  <si>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</si>
  <si>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</si>
  <si>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</si>
  <si>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</si>
  <si>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</si>
  <si>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</si>
  <si>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</si>
  <si>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</si>
  <si>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</si>
  <si>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</si>
  <si>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</si>
  <si>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</si>
  <si>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</si>
  <si>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</si>
  <si>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</si>
  <si>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</si>
  <si>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</si>
  <si>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</si>
  <si>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</si>
  <si>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</si>
  <si>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</si>
  <si>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</si>
  <si>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</si>
  <si>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</si>
  <si>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</si>
  <si>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</si>
  <si>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</si>
  <si>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</si>
  <si>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</si>
  <si>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</si>
  <si>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</si>
  <si>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</si>
  <si>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</si>
  <si>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</si>
  <si>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</si>
  <si>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</si>
  <si>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</si>
  <si>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</si>
  <si>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</si>
  <si>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</si>
  <si>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</si>
  <si>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</si>
  <si>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</si>
  <si>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</si>
  <si>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</si>
  <si>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</si>
  <si>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</si>
  <si>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</si>
  <si>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</si>
  <si>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</si>
  <si>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</si>
  <si>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</si>
  <si>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</si>
  <si>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</si>
  <si>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</si>
  <si>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</si>
  <si>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</si>
  <si>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</si>
  <si>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</si>
  <si>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</si>
  <si>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</si>
  <si>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</si>
  <si>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</si>
  <si>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</si>
  <si>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</si>
  <si>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</si>
  <si>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</si>
  <si>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</si>
  <si>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</si>
  <si>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</si>
  <si>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</si>
  <si>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</si>
  <si>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</si>
  <si>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</si>
  <si>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</si>
  <si>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</si>
  <si>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</si>
  <si>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</si>
  <si>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</si>
  <si>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</si>
  <si>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</si>
  <si>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</si>
  <si>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</si>
  <si>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</si>
  <si>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</si>
  <si>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</si>
  <si>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</si>
  <si>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</si>
  <si>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</si>
  <si>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</si>
  <si>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</si>
  <si>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</si>
  <si>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</si>
  <si>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</si>
  <si>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</si>
  <si>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</si>
  <si>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</si>
  <si>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</si>
  <si>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</si>
  <si>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</si>
  <si>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</si>
  <si>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</si>
  <si>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</si>
  <si>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</si>
  <si>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</si>
  <si>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</si>
  <si>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</si>
  <si>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</si>
  <si>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</si>
  <si>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</si>
  <si>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</si>
  <si>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</si>
  <si>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</si>
  <si>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</si>
  <si>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</si>
  <si>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</si>
  <si>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</si>
  <si>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</si>
  <si>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</si>
  <si>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</si>
  <si>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</si>
  <si>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</si>
  <si>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</si>
  <si>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</si>
  <si>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</si>
  <si>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</si>
  <si>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</si>
  <si>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</si>
  <si>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</si>
  <si>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</si>
  <si>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</si>
  <si>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</si>
  <si>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</si>
  <si>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</si>
  <si>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</si>
  <si>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</si>
  <si>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</si>
  <si>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</si>
  <si>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</si>
  <si>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</si>
  <si>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</si>
  <si>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</si>
  <si>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</si>
  <si>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</si>
  <si>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</si>
  <si>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</si>
  <si>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</si>
  <si>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</si>
  <si>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</si>
  <si>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</si>
  <si>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</si>
  <si>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</si>
  <si>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</si>
  <si>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</si>
  <si>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</si>
  <si>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</si>
  <si>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</si>
  <si>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</si>
  <si>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</si>
  <si>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</si>
  <si>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</si>
  <si>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</si>
  <si>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</si>
  <si>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</si>
  <si>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</si>
  <si>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</si>
  <si>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</si>
  <si>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</si>
  <si>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</si>
  <si>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</si>
  <si>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</si>
  <si>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</si>
  <si>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</si>
  <si>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</si>
  <si>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</si>
  <si>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</si>
  <si>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</si>
  <si>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</si>
  <si>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</si>
  <si>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</si>
  <si>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</si>
  <si>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</si>
  <si>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</si>
  <si>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</si>
  <si>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</si>
  <si>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</si>
  <si>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</si>
  <si>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</si>
  <si>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</si>
  <si>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</si>
  <si>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</si>
  <si>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</si>
  <si>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</si>
  <si>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</si>
  <si>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</si>
  <si>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</si>
  <si>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</si>
  <si>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</si>
  <si>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</si>
  <si>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</si>
  <si>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</si>
  <si>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</si>
  <si>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</si>
  <si>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</si>
  <si>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</si>
  <si>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</si>
  <si>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</si>
  <si>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</si>
  <si>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</si>
  <si>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</si>
  <si>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</si>
  <si>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</si>
  <si>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</si>
  <si>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</si>
  <si>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</si>
  <si>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</si>
  <si>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</si>
  <si>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</si>
  <si>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</si>
  <si>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</si>
  <si>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</si>
  <si>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</si>
  <si>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</si>
  <si>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</si>
  <si>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</si>
  <si>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</si>
  <si>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</si>
  <si>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</si>
  <si>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</si>
  <si>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</si>
  <si>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</si>
  <si>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</si>
  <si>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</si>
  <si>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</si>
  <si>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</si>
  <si>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</si>
  <si>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</si>
  <si>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</si>
  <si>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</si>
  <si>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</si>
  <si>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</si>
  <si>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</si>
  <si>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</si>
  <si>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</si>
  <si>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</si>
  <si>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</si>
  <si>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</si>
  <si>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</si>
  <si>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</si>
  <si>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</si>
  <si>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</si>
  <si>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</si>
  <si>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</si>
  <si>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</si>
  <si>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</si>
  <si>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</si>
  <si>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</si>
  <si>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</si>
  <si>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</si>
  <si>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</si>
  <si>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</si>
  <si>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</si>
  <si>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</si>
  <si>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</si>
  <si>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</si>
  <si>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</si>
  <si>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</si>
  <si>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</si>
  <si>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</si>
  <si>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</si>
  <si>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</si>
  <si>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</si>
  <si>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</si>
  <si>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</si>
  <si>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</si>
  <si>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</si>
  <si>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</si>
  <si>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</si>
  <si>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</si>
  <si>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</si>
  <si>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</si>
  <si>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</si>
  <si>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</si>
  <si>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</si>
  <si>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</si>
  <si>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</si>
  <si>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</si>
  <si>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</si>
  <si>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</si>
  <si>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</si>
  <si>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</si>
  <si>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</si>
  <si>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</si>
  <si>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</si>
  <si>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</si>
  <si>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</si>
  <si>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</si>
  <si>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</si>
  <si>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</si>
  <si>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</si>
  <si>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</si>
  <si>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</si>
  <si>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</si>
  <si>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</si>
  <si>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</si>
  <si>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</si>
  <si>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</si>
  <si>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</si>
  <si>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</si>
  <si>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</si>
  <si>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</si>
  <si>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</si>
  <si>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</si>
  <si>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</si>
  <si>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</si>
  <si>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</si>
  <si>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</si>
  <si>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</si>
  <si>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</si>
  <si>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</si>
  <si>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</si>
  <si>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</si>
  <si>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</si>
  <si>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</si>
  <si>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</si>
  <si>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</si>
  <si>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</si>
  <si>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</si>
  <si>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</si>
  <si>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</si>
  <si>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</si>
  <si>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</si>
  <si>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</si>
  <si>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</si>
  <si>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</si>
  <si>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</si>
  <si>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</si>
  <si>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</si>
  <si>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</si>
  <si>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</si>
  <si>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</si>
  <si>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</si>
  <si>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</si>
  <si>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</si>
  <si>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</si>
  <si>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</si>
  <si>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</si>
  <si>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</si>
  <si>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</si>
  <si>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</si>
  <si>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</si>
  <si>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</si>
  <si>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</si>
  <si>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</si>
  <si>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</si>
  <si>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</si>
  <si>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</si>
  <si>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</si>
  <si>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</si>
  <si>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</si>
  <si>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</si>
  <si>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</si>
  <si>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</si>
  <si>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</si>
  <si>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</si>
  <si>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</si>
  <si>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</si>
  <si>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</si>
  <si>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</si>
  <si>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</si>
  <si>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</si>
  <si>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</si>
  <si>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</si>
  <si>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</si>
  <si>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</si>
  <si>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</si>
  <si>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</si>
  <si>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</si>
  <si>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</si>
  <si>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</si>
  <si>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</si>
  <si>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</si>
  <si>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</si>
  <si>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</si>
  <si>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</si>
  <si>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</si>
  <si>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</si>
  <si>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</si>
  <si>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</si>
  <si>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</si>
  <si>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</si>
  <si>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</si>
  <si>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</si>
  <si>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</si>
  <si>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</si>
  <si>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</si>
  <si>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</si>
  <si>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</si>
  <si>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</si>
  <si>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</si>
  <si>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</si>
  <si>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</si>
  <si>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</si>
  <si>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</si>
  <si>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</si>
  <si>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</si>
  <si>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</si>
  <si>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</si>
  <si>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</si>
  <si>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</si>
  <si>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</si>
  <si>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</si>
  <si>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</si>
  <si>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</si>
  <si>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</si>
  <si>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</si>
  <si>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</si>
  <si>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</si>
  <si>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</si>
  <si>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</si>
  <si>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</si>
  <si>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</si>
  <si>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</si>
  <si>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</si>
  <si>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</si>
  <si>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</si>
  <si>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</si>
  <si>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</si>
  <si>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</si>
  <si>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</si>
  <si>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</si>
  <si>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</si>
  <si>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</si>
  <si>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</si>
  <si>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</si>
  <si>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</si>
  <si>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</si>
  <si>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</si>
  <si>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</si>
  <si>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</si>
  <si>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</si>
  <si>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</si>
  <si>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</si>
  <si>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</si>
  <si>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</si>
  <si>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</si>
  <si>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</si>
  <si>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</si>
  <si>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</si>
  <si>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</si>
  <si>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</si>
  <si>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</si>
  <si>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</si>
  <si>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</si>
  <si>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</si>
  <si>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</si>
  <si>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</si>
  <si>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</si>
  <si>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</si>
  <si>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</si>
  <si>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</si>
  <si>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</si>
  <si>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</si>
  <si>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</si>
  <si>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</si>
  <si>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</si>
  <si>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</si>
  <si>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</si>
  <si>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</si>
  <si>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</si>
  <si>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</si>
  <si>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</si>
  <si>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</si>
  <si>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</si>
  <si>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</si>
  <si>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</si>
  <si>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</si>
  <si>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</si>
  <si>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</si>
  <si>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</si>
  <si>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</si>
  <si>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</si>
  <si>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</si>
  <si>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</si>
  <si>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</si>
  <si>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</si>
  <si>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</si>
  <si>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</si>
  <si>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</si>
  <si>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</si>
  <si>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</si>
  <si>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</si>
  <si>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</si>
  <si>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</si>
  <si>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</si>
  <si>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</si>
  <si>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</si>
  <si>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</si>
  <si>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</si>
  <si>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</si>
  <si>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</si>
  <si>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</si>
  <si>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</si>
  <si>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</si>
  <si>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</si>
  <si>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</si>
  <si>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</si>
  <si>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</si>
  <si>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</si>
  <si>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</si>
  <si>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</si>
  <si>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</si>
  <si>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</si>
  <si>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</si>
  <si>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</si>
  <si>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</si>
  <si>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</si>
  <si>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</si>
  <si>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</si>
  <si>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</si>
  <si>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</si>
  <si>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</si>
  <si>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</si>
  <si>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</si>
  <si>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</si>
  <si>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</si>
  <si>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</si>
  <si>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</si>
  <si>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</si>
  <si>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</si>
  <si>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</si>
  <si>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</si>
  <si>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</si>
  <si>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</si>
  <si>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</si>
  <si>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</si>
  <si>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</si>
  <si>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</si>
  <si>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</si>
  <si>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</si>
  <si>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</si>
  <si>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</si>
  <si>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</si>
  <si>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</si>
  <si>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</si>
  <si>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</si>
  <si>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</si>
  <si>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</si>
  <si>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</si>
  <si>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</si>
  <si>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</si>
  <si>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</si>
  <si>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</si>
  <si>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</si>
  <si>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</si>
  <si>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</si>
  <si>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</si>
  <si>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</si>
  <si>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</si>
  <si>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</si>
  <si>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</si>
  <si>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</si>
  <si>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</si>
  <si>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</si>
  <si>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</si>
  <si>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</si>
  <si>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</si>
  <si>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</si>
  <si>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</si>
  <si>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</si>
  <si>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</si>
  <si>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</si>
  <si>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</si>
  <si>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</si>
  <si>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</si>
  <si>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</si>
  <si>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</si>
  <si>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</si>
  <si>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</si>
  <si>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</si>
  <si>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</si>
  <si>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</si>
  <si>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</si>
  <si>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</si>
  <si>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</si>
  <si>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</si>
  <si>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</si>
  <si>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</si>
  <si>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</si>
  <si>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</si>
  <si>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</si>
  <si>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</si>
  <si>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</si>
  <si>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</si>
  <si>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</si>
  <si>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</si>
  <si>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</si>
  <si>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</si>
  <si>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</si>
  <si>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</si>
  <si>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</si>
  <si>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</si>
  <si>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</si>
  <si>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</si>
  <si>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</si>
  <si>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</si>
  <si>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</si>
  <si>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</si>
  <si>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</si>
  <si>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</si>
  <si>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</si>
  <si>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</si>
  <si>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</si>
  <si>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</si>
  <si>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</si>
  <si>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</si>
  <si>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</si>
  <si>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</si>
  <si>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</si>
  <si>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</si>
  <si>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</si>
  <si>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</si>
  <si>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</si>
  <si>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</si>
  <si>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</si>
  <si>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</si>
  <si>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</si>
  <si>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</si>
  <si>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</si>
  <si>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</si>
  <si>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</si>
  <si>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</si>
  <si>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</si>
  <si>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</si>
  <si>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</si>
  <si>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</si>
  <si>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</si>
  <si>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</si>
  <si>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</si>
  <si>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</si>
  <si>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</si>
  <si>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</si>
  <si>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</si>
  <si>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</si>
  <si>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</si>
  <si>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</si>
  <si>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</si>
  <si>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</si>
  <si>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</si>
  <si>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</si>
  <si>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</si>
  <si>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</si>
  <si>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</si>
  <si>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</si>
  <si>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</si>
  <si>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</si>
  <si>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</si>
  <si>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</si>
  <si>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</si>
  <si>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</si>
  <si>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</si>
  <si>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</si>
  <si>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</si>
  <si>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</si>
  <si>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</si>
  <si>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</si>
  <si>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</si>
  <si>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</si>
  <si>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</si>
  <si>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</si>
  <si>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</si>
  <si>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</si>
  <si>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</si>
  <si>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</si>
  <si>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</si>
  <si>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</si>
  <si>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</si>
  <si>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</si>
  <si>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</si>
  <si>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</si>
  <si>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</si>
  <si>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</si>
  <si>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</si>
  <si>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</si>
  <si>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</si>
  <si>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</si>
  <si>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</si>
  <si>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</si>
  <si>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</si>
  <si>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</si>
  <si>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</si>
  <si>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</si>
  <si>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</si>
  <si>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</si>
  <si>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</si>
  <si>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</si>
  <si>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</si>
  <si>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</si>
  <si>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</si>
  <si>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</si>
  <si>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</si>
  <si>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</si>
  <si>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</si>
  <si>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</si>
  <si>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</si>
  <si>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</si>
  <si>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</si>
  <si>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</si>
  <si>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</si>
  <si>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</si>
  <si>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</si>
  <si>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</si>
  <si>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</si>
  <si>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</si>
  <si>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</si>
  <si>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</si>
  <si>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</si>
  <si>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</si>
  <si>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</si>
  <si>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</si>
  <si>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</si>
  <si>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</si>
  <si>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</si>
  <si>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</si>
  <si>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</si>
  <si>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</si>
  <si>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</si>
  <si>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</si>
  <si>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</si>
  <si>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</si>
  <si>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</si>
  <si>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</si>
  <si>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</si>
  <si>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</si>
  <si>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</si>
  <si>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</si>
  <si>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</si>
  <si>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</si>
  <si>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</si>
  <si>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</si>
  <si>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</si>
  <si>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</si>
  <si>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</si>
  <si>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</si>
  <si>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</si>
  <si>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</si>
  <si>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</si>
  <si>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</si>
  <si>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</si>
  <si>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</si>
  <si>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</si>
  <si>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</si>
  <si>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</si>
  <si>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</si>
  <si>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</si>
  <si>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</si>
  <si>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</si>
  <si>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</si>
  <si>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</si>
  <si>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</si>
  <si>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</si>
  <si>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</si>
  <si>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</si>
  <si>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</si>
  <si>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</si>
  <si>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</si>
  <si>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</si>
  <si>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</si>
  <si>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</si>
  <si>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</si>
  <si>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</si>
  <si>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</si>
  <si>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</si>
  <si>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</si>
  <si>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</si>
  <si>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</si>
  <si>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</si>
  <si>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</si>
  <si>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</si>
  <si>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</si>
  <si>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</si>
  <si>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</si>
  <si>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</si>
  <si>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</si>
  <si>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</si>
  <si>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</si>
  <si>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</si>
  <si>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</si>
  <si>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</si>
  <si>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</si>
  <si>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</si>
  <si>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</si>
  <si>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</si>
  <si>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</si>
  <si>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</si>
  <si>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</si>
  <si>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</si>
  <si>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</si>
  <si>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</si>
  <si>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</si>
  <si>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</si>
  <si>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</si>
  <si>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</si>
  <si>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</si>
  <si>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</si>
  <si>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</si>
  <si>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</si>
  <si>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</si>
  <si>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</si>
  <si>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</si>
  <si>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</si>
  <si>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</si>
  <si>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</si>
  <si>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</si>
  <si>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</si>
  <si>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</si>
  <si>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</si>
  <si>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</si>
  <si>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</si>
  <si>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</si>
  <si>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</si>
  <si>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</si>
  <si>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</si>
  <si>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</si>
  <si>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</si>
  <si>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</si>
  <si>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</si>
  <si>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</si>
  <si>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</si>
  <si>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</si>
  <si>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</si>
  <si>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</si>
  <si>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</si>
  <si>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</si>
  <si>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</si>
  <si>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</si>
  <si>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</si>
  <si>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</si>
  <si>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</si>
  <si>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</si>
  <si>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</si>
  <si>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</si>
  <si>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</si>
  <si>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</si>
  <si>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</si>
  <si>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</si>
  <si>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</si>
  <si>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</si>
  <si>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</si>
  <si>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</si>
  <si>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</si>
  <si>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</si>
  <si>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</si>
  <si>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</si>
  <si>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</si>
  <si>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</si>
  <si>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</si>
  <si>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</si>
  <si>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</si>
  <si>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</si>
  <si>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</si>
  <si>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</si>
  <si>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</si>
  <si>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</si>
  <si>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</si>
  <si>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</si>
  <si>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</si>
  <si>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</si>
  <si>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</si>
  <si>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</si>
  <si>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</si>
  <si>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</si>
  <si>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</si>
  <si>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</si>
  <si>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</si>
  <si>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</si>
  <si>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</si>
  <si>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</si>
  <si>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</si>
  <si>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</si>
  <si>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</si>
  <si>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</si>
  <si>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</si>
  <si>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</si>
  <si>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</si>
  <si>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</si>
  <si>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</si>
  <si>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</si>
  <si>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</si>
  <si>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</si>
  <si>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</si>
  <si>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</si>
  <si>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</si>
  <si>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</si>
  <si>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</si>
  <si>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</si>
  <si>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</si>
  <si>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</si>
  <si>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</si>
  <si>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</si>
  <si>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</si>
  <si>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</si>
  <si>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</si>
  <si>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</si>
  <si>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</si>
  <si>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</si>
  <si>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</si>
  <si>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</si>
  <si>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</si>
  <si>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</si>
  <si>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</si>
  <si>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</si>
  <si>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</si>
  <si>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</si>
  <si>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</si>
  <si>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</si>
  <si>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</si>
  <si>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</si>
  <si>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</si>
  <si>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</si>
  <si>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</si>
  <si>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</si>
  <si>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</si>
  <si>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</si>
  <si>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</si>
  <si>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</si>
  <si>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</si>
  <si>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</si>
  <si>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</si>
  <si>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</si>
  <si>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</si>
  <si>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</si>
  <si>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</si>
  <si>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</si>
  <si>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</si>
  <si>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</si>
  <si>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</si>
  <si>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</si>
  <si>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</si>
  <si>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</si>
  <si>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</si>
  <si>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</si>
  <si>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</si>
  <si>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</si>
  <si>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</si>
  <si>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</si>
  <si>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</si>
  <si>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</si>
  <si>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</si>
  <si>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</si>
  <si>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</si>
  <si>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</si>
  <si>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</si>
  <si>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</si>
  <si>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</si>
  <si>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</si>
  <si>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</si>
  <si>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</si>
  <si>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</si>
  <si>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</si>
  <si>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</si>
  <si>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</si>
  <si>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</si>
  <si>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</si>
  <si>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</si>
  <si>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</si>
  <si>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</si>
  <si>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</si>
  <si>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</si>
  <si>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</si>
  <si>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</si>
  <si>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</si>
  <si>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</si>
  <si>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</si>
  <si>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</si>
  <si>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</si>
  <si>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</si>
  <si>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</si>
  <si>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</si>
  <si>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</si>
  <si>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</si>
  <si>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</si>
  <si>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</si>
  <si>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</si>
  <si>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</si>
  <si>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</si>
  <si>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</si>
  <si>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</si>
  <si>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</si>
  <si>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</si>
  <si>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</si>
  <si>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</si>
  <si>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</si>
  <si>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</si>
  <si>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</si>
  <si>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</si>
  <si>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</si>
  <si>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</si>
  <si>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</si>
  <si>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</si>
  <si>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</si>
  <si>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</si>
  <si>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</si>
  <si>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</si>
  <si>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</si>
  <si>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</si>
  <si>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</si>
  <si>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</si>
  <si>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</si>
  <si>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</si>
  <si>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</si>
  <si>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</si>
  <si>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</si>
  <si>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</si>
  <si>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</si>
  <si>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</si>
  <si>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</si>
  <si>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</si>
  <si>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</si>
  <si>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</si>
  <si>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</si>
  <si>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</si>
  <si>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</si>
  <si>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</si>
  <si>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</si>
  <si>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</si>
  <si>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</si>
  <si>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</si>
  <si>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</si>
  <si>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</si>
  <si>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</si>
  <si>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</si>
  <si>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</si>
  <si>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</si>
  <si>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</si>
  <si>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</si>
  <si>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</si>
  <si>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</si>
  <si>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</si>
  <si>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</si>
  <si>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</si>
  <si>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</si>
  <si>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</si>
  <si>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</si>
  <si>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</si>
  <si>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</si>
  <si>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</si>
  <si>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</si>
  <si>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</si>
  <si>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</si>
  <si>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</si>
  <si>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</si>
  <si>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</si>
  <si>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</si>
  <si>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</si>
  <si>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</si>
  <si>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</si>
  <si>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</si>
  <si>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</si>
  <si>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</si>
  <si>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</si>
  <si>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</si>
  <si>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</si>
  <si>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</si>
  <si>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</si>
  <si>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</si>
  <si>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</si>
  <si>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</si>
  <si>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</si>
  <si>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</si>
  <si>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</si>
  <si>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</si>
  <si>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</si>
  <si>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</si>
  <si>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</si>
  <si>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</si>
  <si>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</si>
  <si>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</si>
  <si>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</si>
  <si>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</si>
  <si>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</si>
  <si>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</si>
  <si>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</si>
  <si>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</si>
  <si>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</si>
  <si>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</si>
  <si>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</si>
  <si>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</si>
  <si>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</si>
  <si>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</si>
  <si>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</si>
  <si>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</si>
  <si>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</si>
  <si>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</si>
  <si>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</si>
  <si>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</si>
  <si>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</si>
  <si>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</si>
  <si>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</si>
  <si>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</si>
  <si>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</si>
  <si>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</si>
  <si>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</si>
  <si>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</si>
  <si>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</si>
  <si>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</si>
  <si>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</si>
  <si>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</si>
  <si>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</si>
  <si>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</si>
  <si>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</si>
  <si>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</si>
  <si>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</si>
  <si>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</si>
  <si>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</si>
  <si>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</si>
  <si>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</si>
  <si>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</si>
  <si>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</si>
  <si>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</si>
  <si>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</si>
  <si>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</si>
  <si>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</si>
  <si>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</si>
  <si>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</si>
  <si>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</si>
  <si>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</si>
  <si>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</si>
  <si>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</si>
  <si>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</si>
  <si>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</si>
  <si>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</si>
  <si>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</si>
  <si>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</si>
  <si>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</si>
  <si>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</si>
  <si>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</si>
  <si>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</si>
  <si>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</si>
  <si>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</si>
  <si>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</si>
  <si>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</si>
  <si>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</si>
  <si>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</si>
  <si>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</si>
  <si>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</si>
  <si>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</si>
  <si>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</si>
  <si>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</si>
  <si>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</si>
  <si>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</si>
  <si>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</si>
  <si>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</si>
  <si>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</si>
  <si>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</si>
  <si>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</si>
  <si>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</si>
  <si>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</si>
  <si>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</si>
  <si>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</si>
  <si>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</si>
  <si>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</si>
  <si>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</si>
  <si>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</si>
  <si>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</si>
  <si>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</si>
  <si>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</si>
  <si>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</si>
  <si>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</si>
  <si>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</si>
  <si>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</si>
  <si>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</si>
  <si>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</si>
  <si>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</si>
  <si>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</si>
  <si>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</si>
  <si>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</si>
  <si>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</si>
  <si>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</si>
  <si>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</si>
  <si>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</si>
  <si>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</si>
  <si>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</si>
  <si>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</si>
  <si>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</si>
  <si>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</si>
  <si>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</si>
  <si>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</si>
  <si>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</si>
  <si>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</si>
  <si>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</si>
  <si>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</si>
  <si>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</si>
  <si>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</si>
  <si>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</si>
  <si>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</si>
  <si>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</si>
  <si>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</si>
  <si>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</si>
  <si>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</si>
  <si>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</si>
  <si>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</si>
  <si>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</si>
  <si>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</si>
  <si>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</si>
  <si>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</si>
  <si>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</si>
  <si>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</si>
  <si>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</si>
  <si>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</si>
  <si>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</si>
  <si>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</si>
  <si>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</si>
  <si>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</si>
  <si>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</si>
  <si>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</si>
  <si>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</si>
  <si>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</si>
  <si>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</si>
  <si>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</si>
  <si>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</si>
  <si>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</si>
  <si>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</si>
  <si>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</si>
  <si>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</si>
  <si>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</si>
  <si>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</si>
  <si>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</si>
  <si>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</si>
  <si>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</si>
  <si>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</si>
  <si>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</si>
  <si>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</si>
  <si>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</si>
  <si>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</si>
  <si>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</si>
  <si>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</si>
  <si>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</si>
  <si>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</si>
  <si>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</si>
  <si>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</si>
  <si>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</si>
  <si>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</si>
  <si>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</si>
  <si>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</si>
  <si>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</si>
  <si>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</si>
  <si>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</si>
  <si>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</si>
  <si>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</si>
  <si>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</si>
  <si>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</si>
  <si>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</si>
  <si>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</si>
  <si>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</si>
  <si>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</si>
  <si>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</si>
  <si>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</si>
  <si>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</si>
  <si>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</si>
  <si>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</si>
  <si>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</si>
  <si>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</si>
  <si>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</si>
  <si>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</si>
  <si>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</si>
  <si>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</si>
  <si>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</si>
  <si>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</si>
  <si>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</si>
  <si>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</si>
  <si>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</si>
  <si>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</si>
  <si>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</si>
  <si>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</si>
  <si>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</si>
  <si>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</si>
  <si>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</si>
  <si>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</si>
  <si>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</si>
  <si>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</si>
  <si>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</si>
  <si>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</si>
  <si>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</si>
  <si>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</si>
  <si>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</si>
  <si>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</si>
  <si>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</si>
  <si>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</si>
  <si>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</si>
  <si>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</si>
  <si>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</si>
  <si>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</si>
  <si>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</si>
  <si>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</si>
  <si>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</si>
  <si>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</si>
  <si>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</si>
  <si>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</si>
  <si>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</si>
  <si>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</si>
  <si>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</si>
  <si>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</si>
  <si>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</si>
  <si>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</si>
  <si>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</si>
  <si>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</si>
  <si>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</si>
  <si>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</si>
  <si>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</si>
  <si>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</si>
  <si>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</si>
  <si>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</si>
  <si>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</si>
  <si>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</si>
  <si>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</si>
  <si>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</si>
  <si>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</si>
  <si>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</si>
  <si>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</si>
  <si>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</si>
  <si>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</si>
  <si>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</si>
  <si>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</si>
  <si>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</si>
  <si>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</si>
  <si>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</si>
  <si>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</si>
  <si>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</si>
  <si>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</si>
  <si>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</si>
  <si>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</si>
  <si>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</si>
  <si>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</si>
  <si>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</si>
  <si>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</si>
  <si>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</si>
  <si>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</si>
  <si>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</si>
  <si>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</si>
  <si>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</si>
  <si>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</si>
  <si>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</si>
  <si>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</si>
  <si>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</si>
  <si>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</si>
  <si>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</si>
  <si>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</si>
  <si>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</si>
  <si>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</si>
  <si>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</si>
  <si>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</si>
  <si>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</si>
  <si>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</si>
  <si>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</si>
  <si>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</si>
  <si>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</si>
  <si>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</si>
  <si>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</si>
  <si>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</si>
  <si>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</si>
  <si>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</si>
  <si>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</si>
  <si>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</si>
  <si>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</si>
  <si>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</si>
  <si>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</si>
  <si>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</si>
  <si>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</si>
  <si>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</si>
  <si>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</si>
  <si>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</si>
  <si>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</si>
  <si>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</si>
  <si>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</si>
  <si>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</si>
  <si>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</si>
  <si>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</si>
  <si>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</si>
  <si>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</si>
  <si>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</si>
  <si>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</si>
  <si>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</si>
  <si>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</si>
  <si>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</si>
  <si>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</si>
  <si>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</si>
  <si>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</si>
  <si>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</si>
  <si>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</si>
  <si>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</si>
  <si>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</si>
  <si>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</si>
  <si>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</si>
  <si>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</si>
  <si>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</si>
  <si>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</si>
  <si>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</si>
  <si>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</si>
  <si>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</si>
  <si>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</si>
  <si>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</si>
  <si>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</si>
  <si>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</si>
  <si>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</si>
  <si>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</si>
  <si>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</si>
  <si>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</si>
  <si>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</si>
  <si>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</si>
  <si>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</si>
  <si>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</si>
  <si>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</si>
  <si>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</si>
  <si>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</si>
  <si>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</si>
  <si>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</si>
  <si>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</si>
  <si>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</si>
  <si>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</si>
  <si>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</si>
  <si>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</si>
  <si>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</si>
  <si>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</si>
  <si>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</si>
  <si>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</si>
  <si>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</si>
  <si>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</si>
  <si>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</si>
  <si>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</si>
  <si>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</si>
  <si>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</si>
  <si>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</si>
  <si>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</si>
  <si>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</si>
  <si>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</si>
  <si>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</si>
  <si>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</si>
  <si>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</si>
  <si>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</si>
  <si>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</si>
  <si>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</si>
  <si>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</si>
  <si>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</si>
  <si>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</si>
  <si>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</si>
  <si>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</si>
  <si>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</si>
  <si>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</si>
  <si>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</si>
  <si>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</si>
  <si>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</si>
  <si>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</si>
  <si>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</si>
  <si>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</si>
  <si>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</si>
  <si>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</si>
  <si>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</si>
  <si>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</si>
  <si>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</si>
  <si>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</si>
  <si>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</si>
  <si>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</si>
  <si>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</si>
  <si>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</si>
  <si>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</si>
  <si>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</si>
  <si>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</si>
  <si>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</si>
  <si>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</si>
  <si>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</si>
  <si>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</si>
  <si>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</si>
  <si>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</si>
  <si>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</si>
  <si>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</si>
  <si>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</si>
  <si>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</si>
  <si>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</si>
  <si>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</si>
  <si>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</si>
  <si>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</si>
  <si>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</si>
  <si>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</si>
  <si>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</si>
  <si>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</si>
  <si>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</si>
  <si>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</si>
  <si>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</si>
  <si>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</si>
  <si>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</si>
  <si>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</si>
  <si>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</si>
  <si>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</si>
  <si>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</si>
  <si>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</si>
  <si>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</si>
  <si>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</si>
  <si>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</si>
  <si>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</si>
  <si>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</si>
  <si>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</si>
  <si>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</si>
  <si>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</si>
  <si>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</si>
  <si>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</si>
  <si>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</si>
  <si>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</si>
  <si>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</si>
  <si>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</si>
  <si>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</si>
  <si>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</si>
  <si>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</si>
  <si>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</si>
  <si>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</si>
  <si>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</si>
  <si>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</si>
  <si>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</si>
  <si>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</si>
  <si>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</si>
  <si>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</si>
  <si>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</si>
  <si>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</si>
  <si>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</si>
  <si>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</si>
  <si>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</si>
  <si>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</si>
  <si>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</si>
  <si>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</si>
  <si>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</si>
  <si>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</si>
  <si>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</si>
  <si>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</si>
  <si>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</si>
  <si>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</si>
  <si>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</si>
  <si>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</si>
  <si>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</si>
  <si>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</si>
  <si>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</si>
  <si>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</si>
  <si>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</si>
  <si>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</si>
  <si>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</si>
  <si>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</si>
  <si>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</si>
  <si>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</si>
  <si>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</si>
  <si>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</si>
  <si>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</si>
  <si>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</si>
  <si>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</si>
  <si>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</si>
  <si>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</si>
  <si>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</si>
  <si>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</si>
  <si>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</si>
  <si>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</si>
  <si>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</si>
  <si>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</si>
  <si>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</si>
  <si>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</si>
  <si>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</si>
  <si>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</si>
  <si>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</si>
  <si>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</si>
  <si>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</si>
  <si>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</si>
  <si>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</si>
  <si>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</si>
  <si>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</si>
  <si>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</si>
  <si>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</si>
  <si>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</si>
  <si>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</si>
  <si>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</si>
  <si>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</si>
  <si>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</si>
  <si>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</si>
  <si>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</si>
  <si>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</si>
  <si>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</si>
  <si>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</si>
  <si>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</si>
  <si>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</si>
  <si>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</si>
  <si>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</si>
  <si>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</si>
  <si>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</si>
  <si>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</si>
  <si>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</si>
  <si>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</si>
  <si>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</si>
  <si>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</si>
  <si>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</si>
  <si>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</si>
  <si>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</si>
  <si>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</si>
  <si>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</si>
  <si>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</si>
  <si>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</si>
  <si>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</si>
  <si>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</si>
  <si>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</si>
  <si>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</si>
  <si>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</si>
  <si>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</si>
  <si>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</si>
  <si>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</si>
  <si>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</si>
  <si>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</si>
  <si>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</si>
  <si>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</si>
  <si>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</si>
  <si>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</si>
  <si>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</si>
  <si>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</si>
  <si>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</si>
  <si>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</si>
  <si>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</si>
  <si>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</si>
  <si>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</si>
  <si>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</si>
  <si>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</si>
  <si>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</si>
  <si>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</si>
  <si>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</si>
  <si>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</si>
  <si>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</si>
  <si>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</si>
  <si>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</si>
  <si>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</si>
  <si>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</si>
  <si>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</si>
  <si>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</si>
  <si>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</si>
  <si>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</si>
  <si>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</si>
  <si>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</si>
  <si>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</si>
  <si>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</si>
  <si>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</si>
  <si>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</si>
  <si>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</si>
  <si>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</si>
  <si>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</si>
  <si>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</si>
  <si>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</si>
  <si>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</si>
  <si>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</si>
  <si>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</si>
  <si>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</si>
  <si>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</si>
  <si>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</si>
  <si>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</si>
  <si>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</si>
  <si>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</si>
  <si>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</si>
  <si>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</si>
  <si>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</si>
  <si>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</si>
  <si>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</si>
  <si>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</si>
  <si>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</si>
  <si>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</si>
  <si>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</si>
  <si>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</si>
  <si>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</si>
  <si>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</si>
  <si>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</si>
  <si>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</si>
  <si>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</si>
  <si>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</si>
  <si>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</si>
  <si>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</si>
  <si>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</si>
  <si>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</si>
  <si>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</si>
  <si>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</si>
  <si>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</si>
  <si>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</si>
  <si>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</si>
  <si>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</si>
  <si>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</si>
  <si>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</si>
  <si>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</si>
  <si>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</si>
  <si>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</si>
  <si>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</si>
  <si>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</si>
  <si>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</si>
  <si>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</si>
  <si>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</si>
  <si>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</si>
  <si>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</si>
  <si>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</si>
  <si>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</si>
  <si>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</si>
  <si>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</si>
  <si>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</si>
  <si>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</si>
  <si>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</si>
  <si>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</si>
  <si>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</si>
  <si>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</si>
  <si>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</si>
  <si>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</si>
  <si>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</si>
  <si>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</si>
  <si>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</si>
  <si>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</si>
  <si>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</si>
  <si>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</si>
  <si>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</si>
  <si>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</si>
  <si>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</si>
  <si>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</si>
  <si>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</si>
  <si>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</si>
  <si>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</si>
  <si>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</si>
  <si>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</si>
  <si>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</si>
  <si>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</si>
  <si>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</si>
  <si>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</si>
  <si>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</si>
  <si>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</si>
  <si>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</si>
  <si>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</si>
  <si>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</si>
  <si>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</si>
  <si>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</si>
  <si>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</si>
  <si>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</si>
  <si>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</si>
  <si>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</si>
  <si>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</si>
  <si>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</si>
  <si>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</si>
  <si>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</si>
  <si>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</si>
  <si>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</si>
  <si>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</si>
  <si>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</si>
  <si>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</si>
  <si>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</si>
  <si>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</si>
  <si>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</si>
  <si>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</si>
  <si>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</si>
  <si>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</si>
  <si>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</si>
  <si>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</si>
  <si>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</si>
  <si>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</si>
  <si>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</si>
  <si>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</si>
  <si>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</si>
  <si>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</si>
  <si>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</si>
  <si>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</si>
  <si>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</si>
  <si>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</si>
  <si>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</si>
  <si>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</si>
  <si>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</si>
  <si>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</si>
  <si>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</si>
  <si>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</si>
  <si>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</si>
  <si>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</si>
  <si>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</si>
  <si>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</si>
  <si>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</si>
  <si>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</si>
  <si>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</si>
  <si>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</si>
  <si>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</si>
  <si>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</si>
  <si>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</si>
  <si>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</si>
  <si>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</si>
  <si>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</si>
  <si>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</si>
  <si>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</si>
  <si>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</si>
  <si>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</si>
  <si>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</si>
  <si>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</si>
  <si>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</si>
  <si>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</si>
  <si>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</si>
  <si>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</si>
  <si>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</si>
  <si>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</si>
  <si>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</si>
  <si>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</si>
  <si>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</si>
  <si>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</si>
  <si>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</si>
  <si>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</si>
  <si>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</si>
  <si>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</si>
  <si>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</si>
  <si>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</si>
  <si>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</si>
  <si>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</si>
  <si>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</si>
  <si>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</si>
  <si>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</si>
  <si>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</si>
  <si>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</si>
  <si>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</si>
  <si>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</si>
  <si>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</si>
  <si>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</si>
  <si>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</si>
  <si>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</si>
  <si>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</si>
  <si>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</si>
  <si>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</si>
  <si>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</si>
  <si>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</si>
  <si>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</si>
  <si>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</si>
  <si>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</si>
  <si>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</si>
  <si>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</si>
  <si>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</si>
  <si>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</si>
  <si>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</si>
  <si>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</si>
  <si>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</si>
  <si>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</si>
  <si>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</si>
  <si>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</si>
  <si>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</si>
  <si>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</si>
  <si>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</si>
  <si>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</si>
  <si>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</si>
  <si>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</si>
  <si>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</si>
  <si>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</si>
  <si>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</si>
  <si>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</si>
  <si>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</si>
  <si>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</si>
  <si>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</si>
  <si>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</si>
  <si>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</si>
  <si>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</si>
  <si>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</si>
  <si>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</si>
  <si>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</si>
  <si>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</si>
  <si>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</si>
  <si>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</si>
  <si>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</si>
  <si>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</si>
  <si>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</si>
  <si>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</si>
  <si>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</si>
  <si>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</si>
  <si>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</si>
  <si>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</si>
  <si>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</si>
  <si>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</si>
  <si>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</si>
  <si>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</si>
  <si>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</si>
  <si>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</si>
  <si>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</si>
  <si>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</si>
  <si>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</si>
  <si>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</si>
  <si>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</si>
  <si>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</si>
  <si>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</si>
  <si>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</si>
  <si>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</si>
  <si>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</si>
  <si>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</si>
  <si>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</si>
  <si>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</si>
  <si>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</si>
  <si>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</si>
  <si>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</si>
  <si>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</si>
  <si>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</si>
  <si>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</si>
  <si>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</si>
  <si>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</si>
  <si>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</si>
  <si>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</si>
  <si>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</si>
  <si>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</si>
  <si>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</si>
  <si>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</si>
  <si>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</si>
  <si>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</si>
  <si>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</si>
  <si>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</si>
  <si>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</si>
  <si>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</si>
  <si>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</si>
  <si>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</si>
  <si>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</si>
  <si>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</si>
  <si>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</si>
  <si>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</si>
  <si>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</si>
  <si>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</si>
  <si>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</si>
  <si>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</si>
  <si>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</si>
  <si>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</si>
  <si>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</si>
  <si>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</si>
  <si>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</si>
  <si>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</si>
  <si>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</si>
  <si>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</si>
  <si>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</si>
  <si>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</si>
  <si>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</si>
  <si>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</si>
  <si>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</si>
  <si>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</si>
  <si>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</si>
  <si>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</si>
  <si>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</si>
  <si>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</si>
  <si>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</si>
  <si>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</si>
  <si>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</si>
  <si>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</si>
  <si>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</si>
  <si>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</si>
  <si>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</si>
  <si>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</si>
  <si>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</si>
  <si>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</si>
  <si>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</si>
  <si>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</si>
  <si>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</si>
  <si>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</si>
  <si>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</si>
  <si>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</si>
  <si>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</si>
  <si>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</si>
  <si>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</si>
  <si>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</si>
  <si>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</si>
  <si>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</si>
  <si>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</si>
  <si>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</si>
  <si>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</si>
  <si>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</si>
  <si>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</si>
  <si>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</si>
  <si>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</si>
  <si>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</si>
  <si>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</si>
  <si>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</si>
  <si>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</si>
  <si>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</si>
  <si>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</si>
  <si>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</si>
  <si>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</si>
  <si>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</si>
  <si>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</si>
  <si>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</si>
  <si>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</si>
  <si>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</si>
  <si>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</si>
  <si>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</si>
  <si>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</si>
  <si>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</si>
  <si>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</si>
  <si>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</si>
  <si>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</si>
  <si>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</si>
  <si>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</si>
  <si>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</si>
  <si>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</si>
  <si>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</si>
  <si>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</si>
  <si>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</si>
  <si>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</si>
  <si>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</si>
  <si>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</si>
  <si>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</si>
  <si>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</si>
  <si>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</si>
  <si>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</si>
  <si>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</si>
  <si>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</si>
  <si>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</si>
  <si>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</si>
  <si>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</si>
  <si>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</si>
  <si>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</si>
  <si>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</si>
  <si>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</si>
  <si>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</si>
  <si>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</si>
  <si>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</si>
  <si>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</si>
  <si>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</si>
  <si>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</si>
  <si>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</si>
  <si>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</si>
  <si>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</si>
  <si>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</si>
  <si>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</si>
  <si>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</si>
  <si>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</si>
  <si>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</si>
  <si>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</si>
  <si>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</si>
  <si>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</si>
  <si>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</si>
  <si>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</si>
  <si>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</si>
  <si>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</si>
  <si>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</si>
  <si>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</si>
  <si>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</si>
  <si>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</si>
  <si>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</si>
  <si>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</si>
  <si>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</si>
  <si>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</si>
  <si>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</si>
  <si>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</si>
  <si>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</si>
  <si>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</si>
  <si>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</si>
  <si>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</si>
  <si>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</si>
  <si>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</si>
  <si>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</si>
  <si>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</si>
  <si>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</si>
  <si>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</si>
  <si>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</si>
  <si>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</si>
  <si>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</si>
  <si>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</si>
  <si>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</si>
  <si>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</si>
  <si>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</si>
  <si>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</si>
  <si>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</si>
  <si>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</si>
  <si>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</si>
  <si>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</si>
  <si>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</si>
  <si>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</si>
  <si>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</si>
  <si>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</si>
  <si>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</si>
  <si>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</si>
  <si>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</si>
  <si>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</si>
  <si>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</si>
  <si>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</si>
  <si>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</si>
  <si>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</si>
  <si>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</si>
  <si>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</si>
  <si>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</si>
  <si>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</si>
  <si>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</si>
  <si>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</si>
  <si>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</si>
  <si>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</si>
  <si>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</si>
  <si>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</si>
  <si>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</si>
  <si>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</si>
  <si>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</si>
  <si>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</si>
  <si>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</si>
  <si>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</si>
  <si>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</si>
  <si>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</si>
  <si>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</si>
  <si>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</si>
  <si>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</si>
  <si>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</si>
  <si>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</si>
  <si>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</si>
  <si>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</si>
  <si>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</si>
  <si>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</si>
  <si>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</si>
  <si>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</si>
  <si>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</si>
  <si>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</si>
  <si>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</si>
  <si>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</si>
  <si>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</si>
  <si>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</si>
  <si>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</si>
  <si>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</si>
  <si>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</si>
  <si>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</si>
  <si>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</si>
  <si>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</si>
  <si>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</si>
  <si>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</si>
  <si>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</si>
  <si>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</si>
  <si>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</si>
  <si>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</si>
  <si>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</si>
  <si>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</si>
  <si>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</si>
  <si>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</si>
  <si>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</si>
  <si>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</si>
  <si>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</si>
  <si>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</si>
  <si>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</si>
  <si>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</si>
  <si>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</si>
  <si>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</si>
  <si>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</si>
  <si>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</si>
  <si>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</si>
  <si>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</si>
  <si>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</si>
  <si>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</si>
  <si>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</si>
  <si>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</si>
  <si>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</si>
  <si>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</si>
  <si>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</si>
  <si>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</si>
  <si>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</si>
  <si>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</si>
  <si>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</si>
  <si>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</si>
  <si>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</si>
  <si>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</si>
  <si>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</si>
  <si>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</si>
  <si>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</si>
  <si>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</si>
  <si>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</si>
  <si>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</si>
  <si>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</si>
  <si>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</si>
  <si>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</si>
  <si>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</si>
  <si>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</si>
  <si>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</si>
  <si>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</si>
  <si>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</si>
  <si>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</si>
  <si>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</si>
  <si>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</si>
  <si>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</si>
  <si>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</si>
  <si>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</si>
  <si>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</si>
  <si>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</si>
  <si>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</si>
  <si>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</si>
  <si>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</si>
  <si>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</si>
  <si>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</si>
  <si>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</si>
  <si>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</si>
  <si>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</si>
  <si>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</si>
  <si>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</si>
  <si>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</si>
  <si>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</si>
  <si>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</si>
  <si>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</si>
  <si>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</si>
  <si>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</si>
  <si>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</si>
  <si>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</si>
  <si>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</si>
  <si>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</si>
  <si>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</si>
  <si>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</si>
  <si>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</si>
  <si>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</si>
  <si>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</si>
  <si>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</si>
  <si>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</si>
  <si>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</si>
  <si>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</si>
  <si>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</si>
  <si>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</si>
  <si>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</si>
  <si>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</si>
  <si>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</si>
  <si>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</si>
  <si>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</si>
  <si>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</si>
  <si>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</si>
  <si>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</si>
  <si>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</si>
  <si>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</si>
  <si>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</si>
  <si>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</si>
  <si>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</si>
  <si>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</si>
  <si>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</si>
  <si>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</si>
  <si>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</si>
  <si>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</si>
  <si>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</si>
  <si>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</si>
  <si>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</si>
  <si>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</si>
  <si>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</si>
  <si>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</si>
  <si>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</si>
  <si>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</si>
  <si>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</si>
  <si>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</si>
  <si>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</si>
  <si>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</si>
  <si>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</si>
  <si>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</si>
  <si>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</si>
  <si>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</si>
  <si>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</si>
  <si>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</si>
  <si>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</si>
  <si>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</si>
  <si>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</si>
  <si>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</si>
  <si>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</si>
  <si>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</si>
  <si>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</si>
  <si>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</si>
  <si>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</si>
  <si>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</si>
  <si>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</si>
  <si>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</si>
  <si>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</si>
  <si>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</si>
  <si>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</si>
  <si>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</si>
  <si>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</si>
  <si>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</si>
  <si>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</si>
  <si>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</si>
  <si>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</si>
  <si>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</si>
  <si>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</si>
  <si>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</si>
  <si>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</si>
  <si>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</si>
  <si>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</si>
  <si>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</si>
  <si>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</si>
  <si>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</si>
  <si>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</si>
  <si>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</si>
  <si>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</si>
  <si>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</si>
  <si>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</si>
  <si>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</si>
  <si>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</si>
  <si>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</si>
  <si>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</si>
  <si>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</si>
  <si>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</si>
  <si>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</si>
  <si>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</si>
  <si>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</si>
  <si>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</si>
  <si>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</si>
  <si>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</si>
  <si>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</si>
  <si>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</si>
  <si>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</si>
  <si>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</si>
  <si>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</si>
  <si>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</si>
  <si>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</si>
  <si>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</si>
  <si>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</si>
  <si>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</si>
  <si>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</si>
  <si>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</si>
  <si>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</si>
  <si>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</si>
  <si>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</si>
  <si>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</si>
  <si>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</si>
  <si>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</si>
  <si>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</si>
  <si>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</si>
  <si>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</si>
  <si>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</si>
  <si>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</si>
  <si>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</si>
  <si>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</si>
  <si>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</si>
  <si>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</si>
  <si>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</si>
  <si>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</si>
  <si>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</si>
  <si>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</si>
  <si>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</si>
  <si>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</si>
  <si>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</si>
  <si>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</si>
  <si>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</si>
  <si>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</si>
  <si>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</si>
  <si>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</si>
  <si>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</si>
  <si>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</si>
  <si>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</si>
  <si>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</si>
  <si>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</si>
  <si>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</si>
  <si>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</si>
  <si>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</si>
  <si>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</si>
  <si>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</si>
  <si>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</si>
  <si>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</si>
  <si>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</si>
  <si>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</si>
  <si>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</si>
  <si>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</si>
  <si>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</si>
  <si>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</si>
  <si>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</si>
  <si>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</si>
  <si>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</si>
  <si>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</si>
  <si>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</si>
  <si>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</si>
  <si>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</si>
  <si>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</si>
  <si>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</si>
  <si>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</si>
  <si>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</si>
  <si>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</si>
  <si>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</si>
  <si>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</si>
  <si>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</si>
  <si>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</si>
  <si>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</si>
  <si>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</si>
  <si>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</si>
  <si>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</si>
  <si>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</si>
  <si>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</si>
  <si>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</si>
  <si>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</si>
  <si>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</si>
  <si>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</si>
  <si>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</si>
  <si>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</si>
  <si>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</si>
  <si>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</si>
  <si>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</si>
  <si>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</si>
  <si>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</si>
  <si>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</si>
  <si>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</si>
  <si>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</si>
  <si>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</si>
  <si>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</si>
  <si>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</si>
  <si>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</si>
  <si>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</si>
  <si>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</si>
  <si>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</si>
  <si>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</si>
  <si>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</si>
  <si>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</si>
  <si>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</si>
  <si>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</si>
  <si>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</si>
  <si>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</si>
  <si>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</si>
  <si>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</si>
  <si>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</si>
  <si>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</si>
  <si>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</si>
  <si>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</si>
  <si>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</si>
  <si>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</si>
  <si>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</si>
  <si>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</si>
  <si>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</si>
  <si>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</si>
  <si>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</si>
  <si>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</si>
  <si>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</si>
  <si>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</si>
  <si>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</si>
  <si>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</si>
  <si>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</si>
  <si>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</si>
  <si>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</si>
  <si>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</si>
  <si>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</si>
  <si>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</si>
  <si>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</si>
  <si>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</si>
  <si>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</si>
  <si>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</si>
  <si>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</si>
  <si>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</si>
  <si>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</si>
  <si>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</si>
  <si>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</si>
  <si>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</si>
  <si>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</si>
  <si>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</si>
  <si>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</si>
  <si>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</si>
  <si>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</si>
  <si>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</si>
  <si>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</si>
  <si>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</si>
  <si>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</si>
  <si>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</si>
  <si>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</si>
  <si>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</si>
  <si>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</si>
  <si>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</si>
  <si>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</si>
  <si>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</si>
  <si>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</si>
  <si>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</si>
  <si>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</si>
  <si>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</si>
  <si>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</si>
  <si>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</si>
  <si>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</si>
  <si>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</si>
  <si>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</si>
  <si>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</si>
  <si>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</si>
  <si>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</si>
  <si>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</si>
  <si>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</si>
  <si>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</si>
  <si>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</si>
  <si>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</si>
  <si>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</si>
  <si>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</si>
  <si>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</si>
  <si>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</si>
  <si>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</si>
  <si>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</si>
  <si>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</si>
  <si>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</si>
  <si>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</si>
  <si>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</si>
  <si>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</si>
  <si>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</si>
  <si>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</si>
  <si>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</si>
  <si>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</si>
  <si>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</si>
  <si>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</si>
  <si>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</si>
  <si>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</si>
  <si>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</si>
  <si>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</si>
  <si>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</si>
  <si>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</si>
  <si>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</si>
  <si>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</si>
  <si>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</si>
  <si>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</si>
  <si>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</si>
  <si>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</si>
  <si>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</si>
  <si>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</si>
  <si>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</si>
  <si>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</si>
  <si>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</si>
  <si>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</si>
  <si>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</si>
  <si>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</si>
  <si>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</si>
  <si>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</si>
  <si>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</si>
  <si>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</si>
  <si>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</si>
  <si>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</si>
  <si>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</si>
  <si>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</si>
  <si>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</si>
  <si>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</si>
  <si>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</si>
  <si>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</si>
  <si>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</si>
  <si>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</si>
  <si>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</si>
  <si>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</si>
  <si>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</si>
  <si>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</si>
  <si>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</si>
  <si>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</si>
  <si>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</si>
  <si>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</si>
  <si>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</si>
  <si>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</si>
  <si>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</si>
  <si>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</si>
  <si>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</si>
  <si>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</si>
  <si>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</si>
  <si>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</si>
  <si>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</si>
  <si>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</si>
  <si>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</si>
  <si>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</si>
  <si>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</si>
  <si>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</si>
  <si>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</si>
  <si>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</si>
  <si>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</si>
  <si>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</si>
  <si>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</si>
  <si>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</si>
  <si>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</si>
  <si>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</si>
  <si>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</si>
  <si>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</si>
  <si>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</si>
  <si>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</si>
  <si>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</si>
  <si>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</si>
  <si>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</si>
  <si>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</si>
  <si>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</si>
  <si>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</si>
  <si>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</si>
  <si>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</si>
  <si>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</si>
  <si>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</si>
  <si>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</si>
  <si>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</si>
  <si>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</si>
  <si>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</si>
  <si>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</si>
  <si>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</si>
  <si>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</si>
  <si>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</si>
  <si>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</si>
  <si>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</si>
  <si>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</si>
  <si>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</si>
  <si>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</si>
  <si>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</si>
  <si>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</si>
  <si>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</si>
  <si>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</si>
  <si>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</si>
  <si>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</si>
  <si>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</si>
  <si>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</si>
  <si>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</si>
  <si>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</si>
  <si>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</si>
  <si>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</si>
  <si>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</si>
  <si>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</si>
  <si>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</si>
  <si>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</si>
  <si>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</si>
  <si>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</si>
  <si>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</si>
  <si>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</si>
  <si>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</si>
  <si>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</si>
  <si>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</si>
  <si>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</si>
  <si>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</si>
  <si>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</si>
  <si>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</si>
  <si>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</si>
  <si>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</si>
  <si>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</si>
  <si>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</si>
  <si>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</si>
  <si>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</si>
  <si>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</si>
  <si>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</si>
  <si>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</si>
  <si>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</si>
  <si>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</si>
  <si>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</si>
  <si>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</si>
  <si>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</si>
  <si>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</si>
  <si>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</si>
  <si>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</si>
  <si>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</si>
  <si>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</si>
  <si>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</si>
  <si>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</si>
  <si>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</si>
  <si>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</si>
  <si>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</si>
  <si>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</si>
  <si>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</si>
  <si>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</si>
  <si>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</si>
  <si>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</si>
  <si>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</si>
  <si>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</si>
  <si>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</si>
  <si>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</si>
  <si>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</si>
  <si>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</si>
  <si>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</si>
  <si>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</si>
  <si>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</si>
  <si>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</si>
  <si>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</si>
  <si>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</si>
  <si>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</si>
  <si>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</si>
  <si>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</si>
  <si>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</si>
  <si>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</si>
  <si>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</si>
  <si>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</si>
  <si>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</si>
  <si>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</si>
  <si>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</si>
  <si>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</si>
  <si>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</si>
  <si>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</si>
  <si>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</si>
  <si>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</si>
  <si>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</si>
  <si>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</si>
  <si>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</si>
  <si>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</si>
  <si>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</si>
  <si>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</si>
  <si>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</si>
  <si>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</si>
  <si>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</si>
  <si>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</si>
  <si>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</si>
  <si>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</si>
  <si>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</si>
  <si>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</si>
  <si>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</si>
  <si>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</si>
  <si>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</si>
  <si>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</si>
  <si>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</si>
  <si>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</si>
  <si>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</si>
  <si>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</si>
  <si>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</si>
  <si>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</si>
  <si>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</si>
  <si>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</si>
  <si>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</si>
  <si>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</si>
  <si>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</si>
  <si>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</si>
  <si>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</si>
  <si>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</si>
  <si>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</si>
  <si>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</si>
  <si>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</si>
  <si>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</si>
  <si>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</si>
  <si>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</si>
  <si>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</si>
  <si>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</si>
  <si>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</si>
  <si>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</si>
  <si>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</si>
  <si>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</si>
  <si>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</si>
  <si>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</si>
  <si>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</si>
  <si>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</si>
  <si>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</si>
  <si>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</si>
  <si>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</si>
  <si>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</si>
  <si>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</si>
  <si>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</si>
  <si>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</si>
  <si>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</si>
  <si>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</si>
  <si>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</si>
  <si>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</si>
  <si>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</si>
  <si>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</si>
  <si>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</si>
  <si>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</si>
  <si>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</si>
  <si>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</si>
  <si>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</si>
  <si>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</si>
  <si>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</si>
  <si>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</si>
  <si>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</si>
  <si>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</si>
  <si>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</si>
  <si>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</si>
  <si>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</si>
  <si>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</si>
  <si>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</si>
  <si>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</si>
  <si>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</si>
  <si>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</si>
  <si>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</si>
  <si>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</si>
  <si>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</si>
  <si>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</si>
  <si>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</si>
  <si>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</si>
  <si>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</si>
  <si>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</si>
  <si>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</si>
  <si>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</si>
  <si>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</si>
  <si>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</si>
  <si>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</si>
  <si>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</si>
  <si>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</si>
  <si>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</si>
  <si>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</si>
  <si>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</si>
  <si>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</si>
  <si>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</si>
  <si>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</si>
  <si>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</si>
  <si>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</si>
  <si>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</si>
  <si>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</si>
  <si>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</si>
  <si>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</si>
  <si>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</si>
  <si>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</si>
  <si>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</si>
  <si>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</si>
  <si>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</si>
  <si>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</si>
  <si>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</si>
  <si>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</si>
  <si>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</si>
  <si>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</si>
  <si>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</si>
  <si>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</si>
  <si>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</si>
  <si>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</si>
  <si>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</si>
  <si>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</si>
  <si>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</si>
  <si>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</si>
  <si>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</si>
  <si>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</si>
  <si>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</si>
  <si>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</si>
  <si>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</si>
  <si>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</si>
  <si>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</si>
  <si>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</si>
  <si>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</si>
  <si>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</si>
  <si>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</si>
  <si>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</si>
  <si>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</si>
  <si>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</si>
  <si>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</si>
  <si>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</si>
  <si>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</si>
  <si>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</si>
  <si>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</si>
  <si>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</si>
  <si>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</si>
  <si>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</si>
  <si>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</si>
  <si>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</si>
  <si>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</si>
  <si>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</si>
  <si>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</si>
  <si>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</si>
  <si>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</si>
  <si>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</si>
  <si>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</si>
  <si>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</si>
  <si>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</si>
  <si>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</si>
  <si>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</si>
  <si>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</si>
  <si>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</si>
  <si>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</si>
  <si>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</si>
  <si>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</si>
  <si>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</si>
  <si>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</si>
  <si>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</si>
  <si>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</si>
  <si>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</si>
  <si>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</si>
  <si>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</si>
  <si>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</si>
  <si>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</si>
  <si>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</si>
  <si>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</si>
  <si>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</si>
  <si>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</si>
  <si>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</si>
  <si>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</si>
  <si>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</si>
  <si>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</si>
  <si>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</si>
  <si>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</si>
  <si>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</si>
  <si>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</si>
  <si>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</si>
  <si>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</si>
  <si>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</si>
  <si>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</si>
  <si>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</si>
  <si>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</si>
  <si>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</si>
  <si>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</si>
  <si>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</si>
  <si>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</si>
  <si>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</si>
  <si>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</si>
  <si>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</si>
  <si>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</si>
  <si>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</si>
  <si>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</si>
  <si>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</si>
  <si>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</si>
  <si>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</si>
  <si>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</si>
  <si>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</si>
  <si>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</si>
  <si>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</si>
  <si>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</si>
  <si>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</si>
  <si>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</si>
  <si>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</si>
  <si>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</si>
  <si>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</si>
  <si>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</si>
  <si>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</si>
  <si>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</si>
  <si>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</si>
  <si>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</si>
  <si>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</si>
  <si>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</si>
  <si>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</si>
  <si>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</si>
  <si>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</si>
  <si>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</si>
  <si>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</si>
  <si>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</si>
  <si>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</si>
  <si>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</si>
  <si>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</si>
  <si>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</si>
  <si>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</si>
  <si>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</si>
  <si>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</si>
  <si>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</si>
  <si>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</si>
  <si>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</si>
  <si>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</si>
  <si>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</si>
  <si>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</si>
  <si>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</si>
  <si>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</si>
  <si>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</si>
  <si>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</si>
  <si>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</si>
  <si>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</si>
  <si>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</si>
  <si>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</si>
  <si>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</si>
  <si>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</si>
  <si>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</si>
  <si>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</si>
  <si>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</si>
  <si>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</si>
  <si>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</si>
  <si>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</si>
  <si>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</si>
  <si>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</si>
  <si>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</si>
  <si>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</si>
  <si>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</si>
  <si>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</si>
  <si>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</si>
  <si>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</si>
  <si>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</si>
  <si>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</si>
  <si>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</si>
  <si>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</si>
  <si>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</si>
  <si>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</si>
  <si>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</si>
  <si>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</si>
  <si>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</si>
  <si>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</si>
  <si>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</si>
  <si>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</si>
  <si>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</si>
  <si>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</si>
  <si>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</si>
  <si>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</si>
  <si>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</si>
  <si>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</si>
  <si>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</si>
  <si>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</si>
  <si>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</si>
  <si>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</si>
  <si>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</si>
  <si>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</si>
  <si>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</si>
  <si>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</si>
  <si>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</si>
  <si>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</si>
  <si>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</si>
  <si>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</si>
  <si>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</si>
  <si>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</si>
  <si>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</si>
  <si>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</si>
  <si>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</si>
  <si>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</si>
  <si>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</si>
  <si>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</si>
  <si>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</si>
  <si>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</si>
  <si>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</si>
  <si>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</si>
  <si>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</si>
  <si>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</si>
  <si>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</si>
  <si>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</si>
  <si>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</si>
  <si>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</si>
  <si>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</si>
  <si>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</si>
  <si>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</si>
  <si>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</si>
  <si>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</si>
  <si>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</si>
  <si>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</si>
  <si>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</si>
  <si>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</si>
  <si>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</si>
  <si>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</si>
  <si>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</si>
  <si>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</si>
  <si>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</si>
  <si>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</si>
  <si>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</si>
  <si>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</si>
  <si>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</si>
  <si>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</si>
  <si>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</si>
  <si>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</si>
  <si>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</si>
  <si>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</si>
  <si>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</si>
  <si>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</si>
  <si>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</si>
  <si>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</si>
  <si>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</si>
  <si>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</si>
  <si>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</si>
  <si>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</si>
  <si>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</si>
  <si>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</si>
  <si>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</si>
  <si>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</si>
  <si>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</si>
  <si>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</si>
  <si>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</si>
  <si>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</si>
  <si>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</si>
  <si>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</si>
  <si>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</si>
  <si>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</si>
  <si>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</si>
  <si>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</si>
  <si>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</si>
  <si>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</si>
  <si>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</si>
  <si>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</si>
  <si>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</si>
  <si>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</si>
  <si>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</si>
  <si>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</si>
  <si>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</si>
  <si>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</si>
  <si>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</si>
  <si>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</si>
  <si>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</si>
  <si>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</si>
  <si>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</si>
  <si>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</si>
  <si>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</si>
  <si>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</si>
  <si>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</si>
  <si>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</si>
  <si>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</si>
  <si>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</si>
  <si>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</si>
  <si>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</si>
  <si>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</si>
  <si>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</si>
  <si>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</si>
  <si>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</si>
  <si>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</si>
  <si>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</si>
  <si>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</si>
  <si>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</si>
  <si>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</si>
  <si>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</si>
  <si>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</si>
  <si>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</si>
  <si>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</si>
  <si>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</si>
  <si>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</si>
  <si>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</si>
  <si>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</si>
  <si>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</si>
  <si>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</si>
  <si>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</si>
  <si>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</si>
  <si>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</si>
  <si>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</si>
  <si>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</si>
  <si>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</si>
  <si>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</si>
  <si>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</si>
  <si>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</si>
  <si>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</si>
  <si>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</si>
  <si>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</si>
  <si>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</si>
  <si>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</si>
  <si>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</si>
  <si>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</si>
  <si>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</si>
  <si>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</si>
  <si>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</si>
  <si>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</si>
  <si>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</si>
  <si>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</si>
  <si>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</si>
  <si>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</si>
  <si>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</si>
  <si>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</si>
  <si>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</si>
  <si>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</si>
  <si>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</si>
  <si>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</si>
  <si>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</si>
  <si>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</si>
  <si>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</si>
  <si>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</si>
  <si>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</si>
  <si>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</si>
  <si>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</si>
  <si>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</si>
  <si>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</si>
  <si>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</si>
  <si>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</si>
  <si>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</si>
  <si>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</si>
  <si>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</si>
  <si>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</si>
  <si>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</si>
  <si>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</si>
  <si>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</si>
  <si>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</si>
  <si>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</si>
  <si>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</si>
  <si>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</si>
  <si>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</si>
  <si>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</si>
  <si>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</si>
  <si>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</si>
  <si>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</si>
  <si>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</si>
  <si>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</si>
  <si>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</si>
  <si>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</si>
  <si>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</si>
  <si>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</si>
  <si>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</si>
  <si>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</si>
  <si>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</si>
  <si>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</si>
  <si>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</si>
  <si>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</si>
  <si>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</si>
  <si>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</si>
  <si>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</si>
  <si>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</si>
  <si>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</si>
  <si>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</si>
  <si>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</si>
  <si>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</si>
  <si>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</si>
  <si>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</si>
  <si>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</si>
  <si>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</si>
  <si>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</si>
  <si>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</si>
  <si>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</si>
  <si>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</si>
  <si>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</si>
  <si>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</si>
  <si>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</si>
  <si>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</si>
  <si>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</si>
  <si>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</si>
  <si>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</si>
  <si>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</si>
  <si>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</si>
  <si>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</si>
  <si>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</si>
  <si>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</si>
  <si>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</si>
  <si>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</si>
  <si>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</si>
  <si>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</si>
  <si>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</si>
  <si>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</si>
  <si>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</si>
  <si>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</si>
  <si>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</si>
  <si>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</si>
  <si>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</si>
  <si>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</si>
  <si>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</si>
  <si>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</si>
  <si>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</si>
  <si>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</si>
  <si>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</si>
  <si>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</si>
  <si>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</si>
  <si>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</si>
  <si>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</si>
  <si>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</si>
  <si>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</si>
  <si>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</si>
  <si>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</si>
  <si>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</si>
  <si>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</si>
  <si>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</si>
  <si>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</si>
  <si>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</si>
  <si>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</si>
  <si>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</si>
  <si>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</si>
  <si>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</si>
  <si>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</si>
  <si>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</si>
  <si>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</si>
  <si>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</si>
  <si>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</si>
  <si>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</si>
  <si>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</si>
  <si>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</si>
  <si>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</si>
  <si>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</si>
  <si>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</si>
  <si>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</si>
  <si>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</si>
  <si>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</si>
  <si>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</si>
  <si>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</si>
  <si>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</si>
  <si>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</si>
  <si>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</si>
  <si>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</si>
  <si>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</si>
  <si>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</si>
  <si>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</si>
  <si>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</si>
  <si>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</si>
  <si>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</si>
  <si>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</si>
  <si>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</si>
  <si>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</si>
  <si>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</si>
  <si>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</si>
  <si>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</si>
  <si>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</si>
  <si>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</si>
  <si>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</si>
  <si>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</si>
  <si>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</si>
  <si>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</si>
  <si>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</si>
  <si>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</si>
  <si>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</si>
  <si>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</si>
  <si>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</si>
  <si>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</si>
  <si>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</si>
  <si>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</si>
  <si>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</si>
  <si>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</si>
  <si>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</si>
  <si>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</si>
  <si>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</si>
  <si>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</si>
  <si>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</si>
  <si>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</si>
  <si>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</si>
  <si>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</si>
  <si>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</si>
  <si>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</si>
  <si>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</si>
  <si>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</si>
  <si>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</si>
  <si>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</si>
  <si>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</si>
  <si>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</si>
  <si>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</si>
  <si>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</si>
  <si>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</si>
  <si>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</si>
  <si>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</si>
  <si>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</si>
  <si>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</si>
  <si>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</si>
  <si>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</si>
  <si>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</si>
  <si>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</si>
  <si>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</si>
  <si>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</si>
  <si>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</si>
  <si>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</si>
  <si>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</si>
  <si>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</si>
  <si>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</si>
  <si>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</si>
  <si>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</si>
  <si>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</si>
  <si>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</si>
  <si>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</si>
  <si>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</si>
  <si>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</si>
  <si>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</si>
  <si>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</si>
  <si>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</si>
  <si>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</si>
  <si>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</si>
  <si>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</si>
  <si>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</si>
  <si>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</si>
  <si>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</si>
  <si>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</si>
  <si>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</si>
  <si>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</si>
  <si>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</si>
  <si>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</si>
  <si>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</si>
  <si>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</si>
  <si>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</si>
  <si>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</si>
  <si>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</si>
  <si>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</si>
  <si>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</si>
  <si>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</si>
  <si>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</si>
  <si>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</si>
  <si>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</si>
  <si>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</si>
  <si>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</si>
  <si>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</si>
  <si>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</si>
  <si>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</si>
  <si>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</si>
  <si>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</si>
  <si>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</si>
  <si>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</si>
  <si>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</si>
  <si>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</si>
  <si>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</si>
  <si>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</si>
  <si>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</si>
  <si>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</si>
  <si>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</si>
  <si>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</si>
  <si>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</si>
  <si>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</si>
  <si>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</si>
  <si>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</si>
  <si>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</si>
  <si>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</si>
  <si>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</si>
  <si>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</si>
  <si>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</si>
  <si>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</si>
  <si>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</si>
  <si>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</si>
  <si>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</si>
  <si>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</si>
  <si>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</si>
  <si>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</si>
  <si>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</si>
  <si>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</si>
  <si>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</si>
  <si>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</si>
  <si>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</si>
  <si>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</si>
  <si>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</si>
  <si>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</si>
  <si>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</si>
  <si>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</si>
  <si>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</si>
  <si>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</si>
  <si>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</si>
  <si>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</si>
  <si>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</si>
  <si>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</si>
  <si>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</si>
  <si>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</si>
  <si>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</si>
  <si>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</si>
  <si>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</si>
  <si>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</si>
  <si>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</si>
  <si>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</si>
  <si>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</si>
  <si>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</si>
  <si>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</si>
  <si>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</si>
  <si>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</si>
  <si>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</si>
  <si>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</si>
  <si>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</si>
  <si>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</si>
  <si>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</si>
  <si>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</si>
  <si>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</si>
  <si>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</si>
  <si>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</si>
  <si>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</si>
  <si>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</si>
  <si>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</si>
  <si>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</si>
  <si>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</si>
  <si>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</si>
  <si>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</si>
  <si>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</si>
  <si>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</si>
  <si>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</si>
  <si>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</si>
  <si>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</si>
  <si>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</si>
  <si>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</si>
  <si>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</si>
  <si>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</si>
  <si>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</si>
  <si>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</si>
  <si>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</si>
  <si>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</si>
  <si>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</si>
  <si>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</si>
  <si>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</si>
  <si>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</si>
  <si>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</si>
  <si>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</si>
  <si>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</si>
  <si>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</si>
  <si>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</si>
  <si>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</si>
  <si>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</si>
  <si>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</si>
  <si>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</si>
  <si>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</si>
  <si>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</si>
  <si>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</si>
  <si>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</si>
  <si>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</si>
  <si>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</si>
  <si>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</si>
  <si>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</si>
  <si>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</si>
  <si>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</si>
  <si>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</si>
  <si>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</si>
  <si>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</si>
  <si>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</si>
  <si>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</si>
  <si>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</si>
  <si>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</si>
  <si>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</si>
  <si>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</si>
  <si>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</si>
  <si>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</si>
  <si>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</si>
  <si>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</si>
  <si>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</si>
  <si>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</si>
  <si>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</si>
  <si>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</si>
  <si>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</si>
  <si>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</si>
  <si>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</si>
  <si>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</si>
  <si>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</si>
  <si>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</si>
  <si>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</si>
  <si>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</si>
  <si>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</si>
  <si>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</si>
  <si>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</si>
  <si>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</si>
  <si>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</si>
  <si>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</si>
  <si>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</si>
  <si>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</si>
  <si>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</si>
  <si>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</si>
  <si>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</si>
  <si>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</si>
  <si>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</si>
  <si>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</si>
  <si>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</si>
  <si>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</si>
  <si>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</si>
  <si>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</si>
  <si>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</si>
  <si>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</si>
  <si>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</si>
  <si>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</si>
  <si>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</si>
  <si>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</si>
  <si>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</si>
  <si>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</si>
  <si>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</si>
  <si>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</si>
  <si>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</si>
  <si>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</si>
  <si>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</si>
  <si>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</si>
  <si>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</si>
  <si>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</si>
  <si>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</si>
  <si>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</si>
  <si>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</si>
  <si>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</si>
  <si>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</si>
  <si>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</si>
  <si>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</si>
  <si>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</si>
  <si>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</si>
  <si>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</si>
  <si>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</si>
  <si>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</si>
  <si>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</si>
  <si>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</si>
  <si>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</si>
  <si>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</si>
  <si>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</si>
  <si>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</si>
  <si>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</si>
  <si>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</si>
  <si>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</si>
  <si>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</si>
  <si>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</si>
  <si>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</si>
  <si>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</si>
  <si>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</si>
  <si>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</si>
  <si>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</si>
  <si>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</si>
  <si>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</si>
  <si>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</si>
  <si>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</si>
  <si>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</si>
  <si>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</si>
  <si>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</si>
  <si>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</si>
  <si>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</si>
  <si>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</si>
  <si>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</si>
  <si>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</si>
  <si>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</si>
  <si>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</si>
  <si>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</si>
  <si>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</si>
  <si>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</si>
  <si>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</si>
  <si>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</si>
  <si>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</si>
  <si>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</si>
  <si>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</si>
  <si>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</si>
  <si>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</si>
  <si>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</si>
  <si>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</si>
  <si>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</si>
  <si>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</si>
  <si>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</si>
  <si>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</si>
  <si>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</si>
  <si>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</si>
  <si>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</si>
  <si>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</si>
  <si>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</si>
  <si>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</si>
  <si>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</si>
  <si>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</si>
  <si>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</si>
  <si>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</si>
  <si>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</si>
  <si>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</si>
  <si>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</si>
  <si>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</si>
  <si>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</si>
  <si>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</si>
  <si>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</si>
  <si>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</si>
  <si>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</si>
  <si>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</si>
  <si>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</si>
  <si>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</si>
  <si>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</si>
  <si>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</si>
  <si>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</si>
  <si>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</si>
  <si>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</si>
  <si>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</si>
  <si>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</si>
  <si>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</si>
  <si>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</si>
  <si>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</si>
  <si>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</si>
  <si>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</si>
  <si>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</si>
  <si>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</si>
  <si>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</si>
  <si>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</si>
  <si>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</si>
  <si>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</si>
  <si>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</si>
  <si>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</si>
  <si>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</si>
  <si>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</si>
  <si>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</si>
  <si>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</si>
  <si>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</si>
  <si>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</si>
  <si>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</si>
  <si>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</si>
  <si>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</si>
  <si>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</si>
  <si>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</si>
  <si>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</si>
  <si>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</si>
  <si>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</si>
  <si>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</si>
  <si>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</si>
  <si>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</si>
  <si>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</si>
  <si>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</si>
  <si>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</si>
  <si>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</si>
  <si>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</si>
  <si>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</si>
  <si>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</si>
  <si>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</si>
  <si>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</si>
  <si>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</si>
  <si>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</si>
  <si>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</si>
  <si>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</si>
  <si>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</si>
  <si>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</si>
  <si>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</si>
  <si>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</si>
  <si>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</si>
  <si>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</si>
  <si>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</si>
  <si>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</si>
  <si>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</si>
  <si>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</si>
  <si>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</si>
  <si>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</si>
  <si>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</si>
  <si>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</si>
  <si>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</si>
  <si>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</si>
  <si>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</si>
  <si>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</si>
  <si>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</si>
  <si>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</si>
  <si>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</si>
  <si>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</si>
  <si>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</si>
  <si>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</si>
  <si>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</si>
  <si>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</si>
  <si>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</si>
  <si>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</si>
  <si>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</si>
  <si>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</si>
  <si>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</si>
  <si>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</si>
  <si>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</si>
  <si>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</si>
  <si>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</si>
  <si>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</si>
  <si>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</si>
  <si>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</si>
  <si>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</si>
  <si>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</si>
  <si>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</si>
  <si>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</si>
  <si>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</si>
  <si>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</si>
  <si>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</si>
  <si>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</si>
  <si>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</si>
  <si>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</si>
  <si>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</si>
  <si>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</si>
  <si>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</si>
  <si>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</si>
  <si>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</si>
  <si>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</si>
  <si>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</si>
  <si>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</si>
  <si>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</si>
  <si>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</si>
  <si>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</si>
  <si>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</si>
  <si>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</si>
  <si>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</si>
  <si>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</si>
  <si>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</si>
  <si>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</si>
  <si>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</si>
  <si>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</si>
  <si>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</si>
  <si>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</si>
  <si>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</si>
  <si>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</si>
  <si>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</si>
  <si>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</si>
  <si>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</si>
  <si>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</si>
  <si>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</si>
  <si>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</si>
  <si>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</si>
  <si>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</si>
  <si>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</si>
  <si>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</si>
  <si>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</si>
  <si>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</si>
  <si>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</si>
  <si>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</si>
  <si>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</si>
  <si>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</si>
  <si>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</si>
  <si>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</si>
  <si>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</si>
  <si>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</si>
  <si>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</si>
  <si>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</si>
  <si>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</si>
  <si>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</si>
  <si>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</si>
  <si>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</si>
  <si>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</si>
  <si>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</si>
  <si>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</si>
  <si>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</si>
  <si>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</si>
  <si>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</si>
  <si>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</si>
  <si>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</si>
  <si>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</si>
  <si>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</si>
  <si>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</si>
  <si>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</si>
  <si>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</si>
  <si>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</si>
  <si>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</si>
  <si>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</si>
  <si>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</si>
  <si>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</si>
  <si>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</si>
  <si>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</si>
  <si>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</si>
  <si>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</si>
  <si>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</si>
  <si>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</si>
  <si>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</si>
  <si>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</si>
  <si>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</si>
  <si>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</si>
  <si>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</si>
  <si>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</si>
  <si>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</si>
  <si>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</si>
  <si>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</si>
  <si>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</si>
  <si>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</si>
  <si>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</si>
  <si>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</si>
  <si>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</si>
  <si>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</si>
  <si>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</si>
  <si>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</si>
  <si>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</si>
  <si>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</si>
  <si>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</si>
  <si>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</si>
  <si>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</si>
  <si>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</si>
  <si>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</si>
  <si>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</si>
  <si>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</si>
  <si>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</si>
  <si>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</si>
  <si>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</si>
  <si>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</si>
  <si>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</si>
  <si>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</si>
  <si>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</si>
  <si>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</si>
  <si>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</si>
  <si>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</si>
  <si>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</si>
  <si>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</si>
  <si>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</si>
  <si>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</si>
  <si>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</si>
  <si>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</si>
  <si>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</si>
  <si>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</si>
  <si>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</si>
  <si>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</si>
  <si>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</si>
  <si>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</si>
  <si>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</si>
  <si>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</si>
  <si>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</si>
  <si>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</si>
  <si>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</si>
  <si>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</si>
  <si>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</si>
  <si>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</si>
  <si>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</si>
  <si>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</si>
  <si>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</si>
  <si>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</si>
  <si>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</si>
  <si>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</si>
  <si>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</si>
  <si>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</si>
  <si>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</si>
  <si>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</si>
  <si>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</si>
  <si>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</si>
  <si>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</si>
  <si>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</si>
  <si>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</si>
  <si>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</si>
  <si>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</si>
  <si>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</si>
  <si>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</si>
  <si>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</si>
  <si>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</si>
  <si>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</si>
  <si>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</si>
  <si>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</si>
  <si>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</si>
  <si>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</si>
  <si>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</si>
  <si>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</si>
  <si>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</si>
  <si>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</si>
  <si>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</si>
  <si>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</si>
  <si>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</si>
  <si>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</si>
  <si>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</si>
  <si>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</si>
  <si>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</si>
  <si>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</si>
  <si>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</si>
  <si>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</si>
  <si>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</si>
  <si>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</si>
  <si>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</si>
  <si>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</si>
  <si>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</si>
  <si>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</si>
  <si>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</si>
  <si>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</si>
  <si>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</si>
  <si>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</si>
  <si>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</si>
  <si>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</si>
  <si>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</si>
  <si>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</si>
  <si>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</si>
  <si>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</si>
  <si>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</si>
  <si>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</si>
  <si>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</si>
  <si>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</si>
  <si>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</si>
  <si>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</si>
  <si>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</si>
  <si>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</si>
  <si>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</si>
  <si>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</si>
  <si>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</si>
  <si>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</si>
  <si>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</si>
  <si>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</si>
  <si>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</si>
  <si>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</si>
  <si>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</si>
  <si>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</si>
  <si>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</si>
  <si>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</si>
  <si>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</si>
  <si>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</si>
  <si>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</si>
  <si>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</si>
  <si>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</si>
  <si>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</si>
  <si>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</si>
  <si>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</si>
  <si>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</si>
  <si>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</si>
  <si>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</si>
  <si>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</si>
  <si>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</si>
  <si>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</si>
  <si>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</si>
  <si>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</si>
  <si>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</si>
  <si>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</si>
  <si>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</si>
  <si>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</si>
  <si>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</si>
  <si>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</si>
  <si>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</si>
  <si>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</si>
  <si>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</si>
  <si>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</si>
  <si>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</si>
  <si>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</si>
  <si>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</si>
  <si>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</si>
  <si>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</si>
  <si>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</si>
  <si>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</si>
  <si>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</si>
  <si>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</si>
  <si>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</si>
  <si>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</si>
  <si>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</si>
  <si>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</si>
  <si>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</si>
  <si>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</si>
  <si>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</si>
  <si>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</si>
  <si>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</si>
  <si>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</si>
  <si>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</si>
  <si>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</si>
  <si>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</si>
  <si>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</si>
  <si>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</si>
  <si>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</si>
  <si>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</si>
  <si>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</si>
  <si>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</si>
  <si>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</si>
  <si>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</si>
  <si>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</si>
  <si>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</si>
  <si>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</si>
  <si>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</si>
  <si>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</si>
  <si>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</si>
  <si>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</si>
  <si>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</si>
  <si>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</si>
  <si>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</si>
  <si>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</si>
  <si>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</si>
  <si>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</si>
  <si>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</si>
  <si>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</si>
  <si>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</si>
  <si>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</si>
  <si>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</si>
  <si>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</si>
  <si>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</si>
  <si>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</si>
  <si>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</si>
  <si>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</si>
  <si>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</si>
  <si>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</si>
  <si>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</si>
  <si>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</si>
  <si>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</si>
  <si>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</si>
  <si>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</si>
  <si>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</si>
  <si>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</si>
  <si>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</si>
  <si>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</si>
  <si>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</si>
  <si>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</si>
  <si>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</si>
  <si>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</si>
  <si>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</si>
  <si>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</si>
  <si>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</si>
  <si>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</si>
  <si>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</si>
  <si>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</si>
  <si>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</si>
  <si>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</si>
  <si>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</si>
  <si>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</si>
  <si>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</si>
  <si>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</si>
  <si>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</si>
  <si>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</si>
  <si>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</si>
  <si>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</si>
  <si>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</si>
  <si>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</si>
  <si>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</si>
  <si>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</si>
  <si>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</si>
  <si>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</si>
  <si>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</si>
  <si>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</si>
  <si>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</si>
  <si>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</si>
  <si>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</si>
  <si>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</si>
  <si>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</si>
  <si>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</si>
  <si>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</si>
  <si>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</si>
  <si>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</si>
  <si>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</si>
  <si>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</si>
  <si>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</si>
  <si>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</si>
  <si>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</si>
  <si>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</si>
  <si>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</si>
  <si>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</si>
  <si>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</si>
  <si>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</si>
  <si>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</si>
  <si>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</si>
  <si>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</si>
  <si>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</si>
  <si>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</si>
  <si>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</si>
  <si>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</si>
  <si>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</si>
  <si>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</si>
  <si>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</si>
  <si>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</si>
  <si>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</si>
  <si>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</si>
  <si>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</si>
  <si>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</si>
  <si>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</si>
  <si>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</si>
  <si>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</si>
  <si>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</si>
  <si>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</si>
  <si>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</si>
  <si>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</si>
  <si>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</si>
  <si>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</si>
  <si>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</si>
  <si>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</si>
  <si>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</si>
  <si>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</si>
  <si>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</si>
  <si>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</si>
  <si>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</si>
  <si>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</si>
  <si>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</si>
  <si>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</si>
  <si>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</si>
  <si>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</si>
  <si>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</si>
  <si>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</si>
  <si>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</si>
  <si>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</si>
  <si>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</si>
  <si>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</si>
  <si>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</si>
  <si>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</si>
  <si>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</si>
  <si>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</si>
  <si>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</si>
  <si>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</si>
  <si>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</si>
  <si>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</si>
  <si>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</si>
  <si>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</si>
  <si>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</si>
  <si>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</si>
  <si>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</si>
  <si>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</si>
  <si>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</si>
  <si>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</si>
  <si>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</si>
  <si>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</si>
  <si>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</si>
  <si>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</si>
  <si>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</si>
  <si>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</si>
  <si>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</si>
  <si>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</si>
  <si>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</si>
  <si>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</si>
  <si>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</si>
  <si>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</si>
  <si>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</si>
  <si>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</si>
  <si>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</si>
  <si>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</si>
  <si>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</si>
  <si>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</si>
  <si>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</si>
  <si>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</si>
  <si>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</si>
  <si>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</si>
  <si>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</si>
  <si>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</si>
  <si>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</si>
  <si>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</si>
  <si>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</si>
  <si>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</si>
  <si>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</si>
  <si>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</si>
  <si>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</si>
  <si>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</si>
  <si>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</si>
  <si>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</si>
  <si>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</si>
  <si>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</si>
  <si>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</si>
  <si>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</si>
  <si>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</si>
  <si>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</si>
  <si>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</si>
  <si>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</si>
  <si>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</si>
  <si>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</si>
  <si>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</si>
  <si>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</si>
  <si>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</si>
  <si>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</si>
  <si>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</si>
  <si>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</si>
  <si>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</si>
  <si>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</si>
  <si>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</si>
  <si>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</si>
  <si>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</si>
  <si>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</si>
  <si>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</si>
  <si>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</si>
  <si>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</si>
  <si>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</si>
  <si>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</si>
  <si>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</si>
  <si>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</si>
  <si>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</si>
  <si>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</si>
  <si>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</si>
  <si>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</si>
  <si>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</si>
  <si>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</si>
  <si>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</si>
  <si>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</si>
  <si>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</si>
  <si>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</si>
  <si>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</si>
  <si>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</si>
  <si>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</si>
  <si>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</si>
  <si>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</si>
  <si>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</si>
  <si>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</si>
  <si>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</si>
  <si>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</si>
  <si>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</si>
  <si>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</si>
  <si>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</si>
  <si>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</si>
  <si>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</si>
  <si>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</si>
  <si>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</si>
  <si>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</si>
  <si>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</si>
  <si>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</si>
  <si>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</si>
  <si>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</si>
  <si>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</si>
  <si>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</si>
  <si>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</si>
  <si>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</si>
  <si>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</si>
  <si>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</si>
  <si>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</si>
  <si>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</si>
  <si>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</si>
  <si>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</si>
  <si>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</si>
  <si>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</si>
  <si>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</si>
  <si>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</si>
  <si>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</si>
  <si>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</si>
  <si>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</si>
  <si>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</si>
  <si>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</si>
  <si>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</si>
  <si>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</si>
  <si>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</si>
  <si>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</si>
  <si>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</si>
  <si>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</si>
  <si>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</si>
  <si>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</si>
  <si>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</si>
  <si>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</si>
  <si>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</si>
  <si>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</si>
  <si>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</si>
  <si>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</si>
  <si>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</si>
  <si>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</si>
  <si>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</si>
  <si>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</si>
  <si>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</si>
  <si>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</si>
  <si>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</si>
  <si>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</si>
  <si>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</si>
  <si>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</si>
  <si>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</si>
  <si>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</si>
  <si>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</si>
  <si>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</si>
  <si>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</si>
  <si>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</si>
  <si>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</si>
  <si>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</si>
  <si>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</si>
  <si>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</si>
  <si>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</si>
  <si>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</si>
  <si>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</si>
  <si>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</si>
  <si>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</si>
  <si>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</si>
  <si>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</si>
  <si>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</si>
  <si>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</si>
  <si>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</si>
  <si>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</si>
  <si>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</si>
  <si>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</si>
  <si>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</si>
  <si>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</si>
  <si>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</si>
  <si>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</si>
  <si>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</si>
  <si>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</si>
  <si>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</si>
  <si>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</si>
  <si>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</si>
  <si>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</si>
  <si>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</si>
  <si>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</si>
  <si>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</si>
  <si>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</si>
  <si>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</si>
  <si>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</si>
  <si>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</si>
  <si>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</si>
  <si>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</si>
  <si>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</si>
  <si>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</si>
  <si>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</si>
  <si>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</si>
  <si>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</si>
  <si>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</si>
  <si>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</si>
  <si>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</si>
  <si>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</si>
  <si>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</si>
  <si>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</si>
  <si>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</si>
  <si>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</si>
  <si>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</si>
  <si>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</si>
  <si>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</si>
  <si>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</si>
  <si>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</si>
  <si>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</si>
  <si>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</si>
  <si>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</si>
  <si>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</si>
  <si>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</si>
  <si>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</si>
  <si>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</si>
  <si>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</si>
  <si>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</si>
  <si>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</si>
  <si>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</si>
  <si>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</si>
  <si>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</si>
  <si>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</si>
  <si>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</si>
  <si>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</si>
  <si>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</si>
  <si>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</si>
  <si>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</si>
  <si>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</si>
  <si>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</si>
  <si>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</si>
  <si>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</si>
  <si>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</si>
  <si>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</si>
  <si>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</si>
  <si>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</si>
  <si>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</si>
  <si>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</si>
  <si>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</si>
  <si>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</si>
  <si>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</si>
  <si>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</si>
  <si>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</si>
  <si>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</si>
  <si>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</si>
  <si>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</si>
  <si>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</si>
  <si>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</si>
  <si>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</si>
  <si>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</si>
  <si>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</si>
  <si>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</si>
  <si>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</si>
  <si>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</si>
  <si>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</si>
  <si>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</si>
  <si>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</si>
  <si>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</si>
  <si>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</si>
  <si>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</si>
  <si>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</si>
  <si>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</si>
  <si>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</si>
  <si>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</si>
  <si>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</si>
  <si>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</si>
  <si>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</si>
  <si>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</si>
  <si>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</si>
  <si>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</si>
  <si>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</si>
  <si>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</si>
  <si>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</si>
  <si>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</si>
  <si>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</si>
  <si>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</si>
  <si>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</si>
  <si>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</si>
  <si>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</si>
  <si>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</si>
  <si>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</si>
  <si>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</si>
  <si>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</si>
  <si>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</si>
  <si>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</si>
  <si>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</si>
  <si>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</si>
  <si>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</si>
  <si>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</si>
  <si>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</si>
  <si>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</si>
  <si>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</si>
  <si>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</si>
  <si>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</si>
  <si>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</si>
  <si>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</si>
  <si>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</si>
  <si>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</si>
  <si>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</si>
  <si>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</si>
  <si>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</si>
  <si>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</si>
  <si>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</si>
  <si>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</si>
  <si>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</si>
  <si>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</si>
  <si>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</si>
  <si>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</si>
  <si>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</si>
  <si>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</si>
  <si>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</si>
  <si>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</si>
  <si>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</si>
  <si>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</si>
  <si>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</si>
  <si>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</si>
  <si>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</si>
  <si>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</si>
  <si>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</si>
  <si>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</si>
  <si>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</si>
  <si>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</si>
  <si>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</si>
  <si>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</si>
  <si>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</si>
  <si>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</si>
  <si>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</si>
  <si>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</si>
  <si>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</si>
  <si>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</si>
  <si>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</si>
  <si>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</si>
  <si>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</si>
  <si>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</si>
  <si>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</si>
  <si>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</si>
  <si>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</si>
  <si>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</si>
  <si>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</si>
  <si>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</si>
  <si>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</si>
  <si>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</si>
  <si>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</si>
  <si>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</si>
  <si>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</si>
  <si>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</si>
  <si>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</si>
  <si>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</si>
  <si>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</si>
  <si>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</si>
  <si>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</si>
  <si>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</si>
  <si>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</si>
  <si>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</si>
  <si>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</si>
  <si>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</si>
  <si>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</si>
  <si>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</si>
  <si>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</si>
  <si>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</si>
  <si>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</si>
  <si>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</si>
  <si>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</si>
  <si>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</si>
  <si>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</si>
  <si>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</si>
  <si>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</si>
  <si>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</si>
  <si>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</si>
  <si>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</si>
  <si>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</si>
  <si>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</si>
  <si>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</si>
  <si>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</si>
  <si>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</si>
  <si>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</si>
  <si>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</si>
  <si>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</si>
  <si>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</si>
  <si>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</si>
  <si>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</si>
  <si>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</si>
  <si>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</si>
  <si>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</si>
  <si>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</si>
  <si>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</si>
  <si>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</si>
  <si>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</si>
  <si>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</si>
  <si>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</si>
  <si>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</si>
  <si>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</si>
  <si>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</si>
  <si>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</si>
  <si>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</si>
  <si>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</si>
  <si>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</si>
  <si>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</si>
  <si>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</si>
  <si>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</si>
  <si>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</si>
  <si>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</si>
  <si>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</si>
  <si>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</si>
  <si>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</si>
  <si>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</si>
  <si>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</si>
  <si>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</si>
  <si>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</si>
  <si>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</si>
  <si>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</si>
  <si>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</si>
  <si>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</si>
  <si>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</si>
  <si>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</si>
  <si>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</si>
  <si>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</si>
  <si>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</si>
  <si>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</si>
  <si>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</si>
  <si>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</si>
  <si>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</si>
  <si>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</si>
  <si>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</si>
  <si>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</si>
  <si>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</si>
  <si>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</si>
  <si>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</si>
  <si>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</si>
  <si>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</si>
  <si>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</si>
  <si>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</si>
  <si>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</si>
  <si>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</si>
  <si>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</si>
  <si>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</si>
  <si>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</si>
  <si>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</si>
  <si>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</si>
  <si>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</si>
  <si>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</si>
  <si>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</si>
  <si>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</si>
  <si>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</si>
  <si>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</si>
  <si>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</si>
  <si>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</si>
  <si>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</si>
  <si>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</si>
  <si>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</si>
  <si>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</si>
  <si>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</si>
  <si>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</si>
  <si>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</si>
  <si>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</si>
  <si>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</si>
  <si>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</si>
  <si>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</si>
  <si>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</si>
  <si>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</si>
  <si>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</si>
  <si>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</si>
  <si>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</si>
  <si>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</si>
  <si>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</si>
  <si>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</si>
  <si>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</si>
  <si>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</si>
  <si>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</si>
  <si>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</si>
  <si>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</si>
  <si>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</si>
  <si>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</si>
  <si>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</si>
  <si>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</si>
  <si>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</si>
  <si>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</si>
  <si>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</si>
  <si>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</si>
  <si>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</si>
  <si>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</si>
  <si>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</si>
  <si>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</si>
  <si>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</si>
  <si>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</si>
  <si>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</si>
  <si>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</si>
  <si>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</si>
  <si>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</si>
  <si>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</si>
  <si>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</si>
  <si>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</si>
  <si>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</si>
  <si>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</si>
  <si>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</si>
  <si>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</si>
  <si>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</si>
  <si>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</si>
  <si>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</si>
  <si>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</si>
  <si>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</si>
  <si>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</si>
  <si>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</si>
  <si>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</si>
  <si>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</si>
  <si>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</si>
  <si>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</si>
  <si>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</si>
  <si>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</si>
  <si>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</si>
  <si>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</si>
  <si>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</si>
  <si>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</si>
  <si>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</si>
  <si>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</si>
  <si>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</si>
  <si>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</si>
  <si>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</si>
  <si>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</si>
  <si>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</si>
  <si>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</si>
  <si>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</si>
  <si>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</si>
  <si>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</si>
  <si>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</si>
  <si>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</si>
  <si>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</si>
  <si>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</si>
  <si>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</si>
  <si>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</si>
  <si>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</si>
  <si>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</si>
  <si>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</si>
  <si>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</si>
  <si>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</si>
  <si>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</si>
  <si>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</si>
  <si>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</si>
  <si>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</si>
  <si>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</si>
  <si>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</si>
  <si>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</si>
  <si>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</si>
  <si>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</si>
  <si>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</si>
  <si>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</si>
  <si>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</si>
  <si>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</si>
  <si>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</si>
  <si>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</si>
  <si>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</si>
  <si>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</si>
  <si>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</si>
  <si>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</si>
  <si>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</si>
  <si>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</si>
  <si>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</si>
  <si>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</si>
  <si>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</si>
  <si>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</si>
  <si>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</si>
  <si>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</si>
  <si>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</si>
  <si>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</si>
  <si>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</si>
  <si>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</si>
  <si>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</si>
  <si>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</si>
  <si>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</si>
  <si>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</si>
  <si>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</si>
  <si>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</si>
  <si>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</si>
  <si>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</si>
  <si>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</si>
  <si>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</si>
  <si>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</si>
  <si>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</si>
  <si>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</si>
  <si>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</si>
  <si>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</si>
  <si>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</si>
  <si>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</si>
  <si>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</si>
  <si>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</si>
  <si>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</si>
  <si>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</si>
  <si>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</si>
  <si>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</si>
  <si>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</si>
  <si>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</si>
  <si>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</si>
  <si>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</si>
  <si>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</si>
  <si>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</si>
  <si>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</si>
  <si>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</si>
  <si>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</si>
  <si>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</si>
  <si>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</si>
  <si>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</si>
  <si>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</si>
  <si>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</si>
  <si>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</si>
  <si>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</si>
  <si>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</si>
  <si>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</si>
  <si>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</si>
  <si>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</si>
  <si>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</si>
  <si>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</si>
  <si>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</si>
  <si>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</si>
  <si>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</si>
  <si>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</si>
  <si>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</si>
  <si>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</si>
  <si>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</si>
  <si>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</si>
  <si>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</si>
  <si>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</si>
  <si>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</si>
  <si>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</si>
  <si>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</si>
  <si>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</si>
  <si>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</si>
  <si>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</si>
  <si>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</si>
  <si>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</si>
  <si>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</si>
  <si>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</si>
  <si>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</si>
  <si>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</si>
  <si>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</si>
  <si>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</si>
  <si>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</si>
  <si>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</si>
  <si>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</si>
  <si>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</si>
  <si>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</si>
  <si>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</si>
  <si>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</si>
  <si>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</si>
  <si>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</si>
  <si>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</si>
  <si>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</si>
  <si>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</si>
  <si>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</si>
  <si>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</si>
  <si>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</si>
  <si>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</si>
  <si>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</si>
  <si>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</si>
  <si>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</si>
  <si>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</si>
  <si>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</si>
  <si>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</si>
  <si>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</si>
  <si>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</si>
  <si>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</si>
  <si>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</si>
  <si>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</si>
  <si>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</si>
  <si>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</si>
  <si>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</si>
  <si>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</si>
  <si>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</si>
  <si>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</si>
  <si>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</si>
  <si>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</si>
  <si>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</si>
  <si>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</si>
  <si>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</si>
  <si>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</si>
  <si>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</si>
  <si>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</si>
  <si>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</si>
  <si>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</si>
  <si>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</si>
  <si>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</si>
  <si>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</si>
  <si>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</si>
  <si>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</si>
  <si>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</si>
  <si>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</si>
  <si>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</si>
  <si>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</si>
  <si>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</si>
  <si>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</si>
  <si>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</si>
  <si>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</si>
  <si>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</si>
  <si>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</si>
  <si>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</si>
  <si>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</si>
  <si>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</si>
  <si>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</si>
  <si>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</si>
  <si>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</si>
  <si>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</si>
  <si>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</si>
  <si>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</si>
  <si>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</si>
  <si>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</si>
  <si>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</si>
  <si>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</si>
  <si>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</si>
  <si>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</si>
  <si>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</si>
  <si>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</si>
  <si>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</si>
  <si>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</si>
  <si>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</si>
  <si>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</si>
  <si>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</si>
  <si>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</si>
  <si>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</si>
  <si>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</si>
  <si>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</si>
  <si>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</si>
  <si>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</si>
  <si>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</si>
  <si>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</si>
  <si>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</si>
  <si>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</si>
  <si>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</si>
  <si>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</si>
  <si>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</si>
  <si>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</si>
  <si>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</si>
  <si>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</si>
  <si>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</si>
  <si>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</si>
  <si>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</si>
  <si>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</si>
  <si>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</si>
  <si>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</si>
  <si>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</si>
  <si>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</si>
  <si>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</si>
  <si>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</si>
  <si>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</si>
  <si>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</si>
  <si>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</si>
  <si>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</si>
  <si>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</si>
  <si>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</si>
  <si>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</si>
  <si>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</si>
  <si>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</si>
  <si>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</si>
  <si>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</si>
  <si>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</si>
  <si>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</si>
  <si>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</si>
  <si>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</si>
  <si>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</si>
  <si>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</si>
  <si>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</si>
  <si>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</si>
  <si>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</si>
  <si>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</si>
  <si>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</si>
  <si>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</si>
  <si>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</si>
  <si>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</si>
  <si>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</si>
  <si>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</si>
  <si>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</si>
  <si>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</si>
  <si>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</si>
  <si>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</si>
  <si>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</si>
  <si>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</si>
  <si>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</si>
  <si>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</si>
  <si>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</si>
  <si>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</si>
  <si>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</si>
  <si>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</si>
  <si>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</si>
  <si>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</si>
  <si>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</si>
  <si>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</si>
  <si>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</si>
  <si>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</si>
  <si>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</si>
  <si>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</si>
  <si>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</si>
  <si>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</si>
  <si>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</si>
  <si>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</si>
  <si>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</si>
  <si>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</si>
  <si>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</si>
  <si>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</si>
  <si>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</si>
  <si>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</si>
  <si>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</si>
  <si>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</si>
  <si>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</si>
  <si>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</si>
  <si>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</si>
  <si>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</si>
  <si>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</si>
  <si>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</si>
  <si>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</si>
  <si>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</si>
  <si>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</si>
  <si>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</si>
  <si>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</si>
  <si>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</si>
  <si>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</si>
  <si>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</si>
  <si>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</si>
  <si>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</si>
  <si>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</si>
  <si>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</si>
  <si>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</si>
  <si>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</si>
  <si>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</si>
  <si>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</si>
  <si>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</si>
  <si>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</si>
  <si>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</si>
  <si>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</si>
  <si>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</si>
  <si>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</si>
  <si>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</si>
  <si>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</si>
  <si>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</si>
  <si>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</si>
  <si>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</si>
  <si>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</si>
  <si>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</si>
  <si>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</si>
  <si>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</si>
  <si>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</si>
  <si>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</si>
  <si>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</si>
  <si>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</si>
  <si>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</si>
  <si>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</si>
  <si>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</si>
  <si>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</si>
  <si>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</si>
  <si>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</si>
  <si>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</si>
  <si>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</si>
  <si>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</si>
  <si>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</si>
  <si>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</si>
  <si>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</si>
  <si>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</si>
  <si>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</si>
  <si>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</si>
  <si>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</si>
  <si>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</si>
  <si>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</si>
  <si>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</si>
  <si>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</si>
  <si>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</si>
  <si>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</si>
  <si>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</si>
  <si>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</si>
  <si>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</si>
  <si>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</si>
  <si>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</si>
  <si>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</si>
  <si>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</si>
  <si>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</si>
  <si>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</si>
  <si>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</si>
  <si>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</si>
  <si>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</si>
  <si>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</si>
  <si>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</si>
  <si>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</si>
  <si>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</si>
  <si>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</si>
  <si>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</si>
  <si>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</si>
  <si>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</si>
  <si>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</si>
  <si>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</si>
  <si>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</si>
  <si>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</si>
  <si>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</si>
  <si>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</si>
  <si>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</si>
  <si>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</si>
  <si>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</si>
  <si>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</si>
  <si>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</si>
  <si>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</si>
  <si>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</si>
  <si>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</si>
  <si>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</si>
  <si>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</si>
  <si>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</si>
  <si>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</si>
  <si>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</si>
  <si>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</si>
  <si>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</si>
  <si>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</si>
  <si>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</si>
  <si>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</si>
  <si>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</si>
  <si>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</si>
  <si>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</si>
  <si>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</si>
  <si>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</si>
  <si>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</si>
  <si>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</si>
  <si>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</si>
  <si>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</si>
  <si>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</si>
  <si>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</si>
  <si>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</si>
  <si>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</si>
  <si>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</si>
  <si>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</si>
  <si>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</si>
  <si>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</si>
  <si>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</si>
  <si>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</si>
  <si>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</si>
  <si>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</si>
  <si>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</si>
  <si>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</si>
  <si>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</si>
  <si>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</si>
  <si>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</si>
  <si>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</si>
  <si>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</si>
  <si>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</si>
  <si>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</si>
  <si>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</si>
  <si>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</si>
  <si>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</si>
  <si>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</si>
  <si>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</si>
  <si>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</si>
  <si>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</si>
  <si>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</si>
  <si>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</si>
  <si>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</si>
  <si>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</si>
  <si>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</si>
  <si>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</si>
  <si>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</si>
  <si>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</si>
  <si>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</si>
  <si>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</si>
  <si>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</si>
  <si>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</si>
  <si>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</si>
  <si>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</si>
  <si>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</si>
  <si>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</si>
  <si>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</si>
  <si>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</si>
  <si>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</si>
  <si>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</si>
  <si>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</si>
  <si>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</si>
  <si>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</si>
  <si>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</si>
  <si>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</si>
  <si>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</si>
  <si>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</si>
  <si>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</si>
  <si>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</si>
  <si>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</si>
  <si>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</si>
  <si>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</si>
  <si>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</si>
  <si>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</si>
  <si>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</si>
  <si>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</si>
  <si>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</si>
  <si>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</si>
  <si>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</si>
  <si>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</si>
  <si>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</si>
  <si>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</si>
  <si>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</si>
  <si>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</si>
  <si>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</si>
  <si>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</si>
  <si>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</si>
  <si>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</si>
  <si>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</si>
  <si>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</si>
  <si>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</si>
  <si>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</si>
  <si>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</si>
  <si>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</si>
  <si>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</si>
  <si>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</si>
  <si>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</si>
  <si>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</si>
  <si>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</si>
  <si>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</si>
  <si>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</si>
  <si>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</si>
  <si>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</si>
  <si>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</si>
  <si>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</si>
  <si>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</si>
  <si>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</si>
  <si>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</si>
  <si>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</si>
  <si>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</si>
  <si>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</si>
  <si>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</si>
  <si>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</si>
  <si>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</si>
  <si>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</si>
  <si>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</si>
  <si>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</si>
  <si>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</si>
  <si>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</si>
  <si>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</si>
  <si>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</si>
  <si>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</si>
  <si>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</si>
  <si>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</si>
  <si>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</si>
  <si>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</si>
  <si>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</si>
  <si>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</si>
  <si>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</si>
  <si>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</si>
  <si>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</si>
  <si>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</si>
  <si>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</si>
  <si>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</si>
  <si>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</si>
  <si>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</si>
  <si>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</si>
  <si>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</si>
  <si>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</si>
  <si>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</si>
  <si>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</si>
  <si>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</si>
  <si>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</si>
  <si>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</si>
  <si>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</si>
  <si>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</si>
  <si>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</si>
  <si>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</si>
  <si>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</si>
  <si>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</si>
  <si>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</si>
  <si>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</si>
  <si>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</si>
  <si>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</si>
  <si>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</si>
  <si>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</si>
  <si>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</si>
  <si>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</si>
  <si>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</si>
  <si>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</si>
  <si>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</si>
  <si>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</si>
  <si>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</si>
  <si>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</si>
  <si>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</si>
  <si>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</si>
  <si>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</si>
  <si>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</si>
  <si>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</si>
  <si>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</si>
  <si>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</si>
  <si>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</si>
  <si>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</si>
  <si>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</si>
  <si>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</si>
  <si>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</si>
  <si>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</si>
  <si>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</si>
  <si>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</si>
  <si>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</si>
  <si>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</si>
  <si>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</si>
  <si>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</si>
  <si>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</si>
  <si>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</si>
  <si>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</si>
  <si>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</si>
  <si>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</si>
  <si>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</si>
  <si>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</si>
  <si>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</si>
  <si>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</si>
  <si>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</si>
  <si>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</si>
  <si>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</si>
  <si>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</si>
  <si>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</si>
  <si>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</si>
  <si>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</si>
  <si>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</si>
  <si>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</si>
  <si>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</si>
  <si>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</si>
  <si>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</si>
  <si>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</si>
  <si>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</si>
  <si>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</si>
  <si>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</si>
  <si>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</si>
  <si>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</si>
  <si>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</si>
  <si>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</si>
  <si>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</si>
  <si>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</si>
  <si>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</si>
  <si>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</si>
  <si>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</si>
  <si>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</si>
  <si>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</si>
  <si>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</si>
  <si>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</si>
  <si>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</si>
  <si>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</si>
  <si>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</si>
  <si>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</si>
  <si>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</si>
  <si>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</si>
  <si>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</si>
  <si>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</si>
  <si>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</si>
  <si>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</si>
  <si>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</si>
  <si>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</si>
  <si>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</si>
  <si>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</si>
  <si>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</si>
  <si>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</si>
  <si>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</si>
  <si>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</si>
  <si>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</si>
  <si>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</si>
  <si>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</si>
  <si>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</si>
  <si>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</si>
  <si>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</si>
  <si>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</si>
  <si>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</si>
  <si>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</si>
  <si>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</si>
  <si>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</si>
  <si>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</si>
  <si>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</si>
  <si>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</si>
  <si>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</si>
  <si>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</si>
  <si>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</si>
  <si>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</si>
  <si>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</si>
  <si>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</si>
  <si>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</si>
  <si>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</si>
  <si>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</si>
  <si>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</si>
  <si>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</si>
  <si>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</si>
  <si>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</si>
  <si>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</si>
  <si>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</si>
  <si>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</si>
  <si>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</si>
  <si>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</si>
  <si>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</si>
  <si>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</si>
  <si>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</si>
  <si>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</si>
  <si>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</si>
  <si>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</si>
  <si>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</si>
  <si>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</si>
  <si>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</si>
  <si>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</si>
  <si>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</si>
  <si>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</si>
  <si>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</si>
  <si>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</si>
  <si>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</si>
  <si>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</si>
  <si>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</si>
  <si>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</si>
  <si>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</si>
  <si>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</si>
  <si>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</si>
  <si>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</si>
  <si>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</si>
  <si>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</si>
  <si>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</si>
  <si>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</si>
  <si>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</si>
  <si>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</si>
  <si>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</si>
  <si>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</si>
  <si>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</si>
  <si>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</si>
  <si>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</si>
  <si>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</si>
  <si>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</si>
  <si>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</si>
  <si>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</si>
  <si>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</si>
  <si>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</si>
  <si>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</si>
  <si>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</si>
  <si>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</si>
  <si>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</si>
  <si>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</si>
  <si>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</si>
  <si>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</si>
  <si>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</si>
  <si>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</si>
  <si>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</si>
  <si>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</si>
  <si>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</si>
  <si>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</si>
  <si>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</si>
  <si>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</si>
  <si>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</si>
  <si>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</si>
  <si>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</si>
  <si>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</si>
  <si>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</si>
  <si>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</si>
  <si>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</si>
  <si>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</si>
  <si>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</si>
  <si>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</si>
  <si>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</si>
  <si>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</si>
  <si>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</si>
  <si>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</si>
  <si>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</si>
  <si>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</si>
  <si>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</si>
  <si>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</si>
  <si>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</si>
  <si>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</si>
  <si>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</si>
  <si>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</si>
  <si>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</si>
  <si>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</si>
  <si>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</si>
  <si>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</si>
  <si>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</si>
  <si>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</si>
  <si>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</si>
  <si>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</si>
  <si>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</si>
  <si>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</si>
  <si>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</si>
  <si>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</si>
  <si>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</si>
  <si>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</si>
  <si>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</si>
  <si>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</si>
  <si>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</si>
  <si>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</si>
  <si>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</si>
  <si>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</si>
  <si>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</si>
  <si>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</si>
  <si>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</si>
  <si>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</si>
  <si>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</si>
  <si>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</si>
  <si>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</si>
  <si>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</si>
  <si>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</si>
  <si>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</si>
  <si>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</si>
  <si>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</si>
  <si>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</si>
  <si>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</si>
  <si>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</si>
  <si>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</si>
  <si>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</si>
  <si>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</si>
  <si>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</si>
  <si>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</si>
  <si>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</si>
  <si>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</si>
  <si>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</si>
  <si>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</si>
  <si>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</si>
  <si>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</si>
  <si>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</si>
  <si>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</si>
  <si>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</si>
  <si>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</si>
  <si>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</si>
  <si>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</si>
  <si>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</si>
  <si>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</si>
  <si>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</si>
  <si>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</si>
  <si>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</si>
  <si>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</si>
  <si>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</si>
  <si>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</si>
  <si>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</si>
  <si>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</si>
  <si>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</si>
  <si>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</si>
  <si>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</si>
  <si>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</si>
  <si>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</si>
  <si>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</si>
  <si>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</si>
  <si>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</si>
  <si>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</si>
  <si>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</si>
  <si>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</si>
  <si>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</si>
  <si>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</si>
  <si>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</si>
  <si>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</si>
  <si>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</si>
  <si>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</si>
  <si>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</si>
  <si>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</si>
  <si>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</si>
  <si>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</si>
  <si>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</si>
  <si>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</si>
  <si>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</si>
  <si>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</si>
  <si>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</si>
  <si>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</si>
  <si>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</si>
  <si>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</si>
  <si>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</si>
  <si>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</si>
  <si>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</si>
  <si>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</si>
  <si>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</si>
  <si>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</si>
  <si>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</si>
  <si>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</si>
  <si>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</si>
  <si>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</si>
  <si>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</si>
  <si>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</si>
  <si>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</si>
  <si>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</si>
  <si>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</si>
  <si>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</si>
  <si>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</si>
  <si>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</si>
  <si>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</si>
  <si>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</si>
  <si>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</si>
  <si>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</si>
  <si>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</si>
  <si>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</si>
  <si>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</si>
  <si>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</si>
  <si>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</si>
  <si>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</si>
  <si>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</si>
  <si>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</si>
  <si>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</si>
  <si>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</si>
  <si>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</si>
  <si>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</si>
  <si>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</si>
  <si>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</si>
  <si>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</si>
  <si>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</si>
  <si>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</si>
  <si>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</si>
  <si>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</si>
  <si>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</si>
  <si>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</si>
  <si>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</si>
  <si>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</si>
  <si>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</si>
  <si>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</si>
  <si>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</si>
  <si>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</si>
  <si>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</si>
  <si>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</si>
  <si>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</si>
  <si>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</si>
  <si>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</si>
  <si>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</si>
  <si>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</si>
  <si>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</si>
  <si>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</si>
  <si>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</si>
  <si>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</si>
  <si>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</si>
  <si>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</si>
  <si>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</si>
  <si>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</si>
  <si>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</si>
  <si>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</si>
  <si>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</si>
  <si>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</si>
  <si>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</si>
  <si>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</si>
  <si>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</si>
  <si>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</si>
  <si>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</si>
  <si>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</si>
  <si>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</si>
  <si>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</si>
  <si>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</si>
  <si>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</si>
  <si>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</si>
  <si>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</si>
  <si>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</si>
  <si>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</si>
  <si>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</si>
  <si>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</si>
  <si>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</si>
  <si>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</si>
  <si>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</si>
  <si>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</si>
  <si>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</si>
  <si>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</si>
  <si>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</si>
  <si>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</si>
  <si>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</si>
  <si>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</si>
  <si>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</si>
  <si>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</si>
  <si>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</si>
  <si>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</si>
  <si>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</si>
  <si>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</si>
  <si>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</si>
  <si>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</si>
  <si>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</si>
  <si>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</si>
  <si>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</si>
  <si>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</si>
  <si>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</si>
  <si>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</si>
  <si>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</si>
  <si>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</si>
  <si>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</si>
  <si>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</si>
  <si>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</si>
  <si>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</si>
  <si>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</si>
  <si>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</si>
  <si>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</si>
  <si>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</si>
  <si>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</si>
  <si>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</si>
  <si>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</si>
  <si>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</si>
  <si>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</si>
  <si>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</si>
  <si>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</si>
  <si>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</si>
  <si>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</si>
  <si>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</si>
  <si>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</si>
  <si>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</si>
  <si>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</si>
  <si>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</si>
  <si>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</si>
  <si>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</si>
  <si>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</si>
  <si>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</si>
  <si>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</si>
  <si>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</si>
  <si>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</si>
  <si>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</si>
  <si>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</si>
  <si>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</si>
  <si>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</si>
  <si>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</si>
  <si>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</si>
  <si>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</si>
  <si>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</si>
  <si>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</si>
  <si>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</si>
  <si>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</si>
  <si>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</si>
  <si>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</si>
  <si>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</si>
  <si>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</si>
  <si>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</si>
  <si>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</si>
  <si>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</si>
  <si>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</si>
  <si>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</si>
  <si>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</si>
  <si>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</si>
  <si>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</si>
  <si>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</si>
  <si>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</si>
  <si>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</si>
  <si>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</si>
  <si>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</si>
  <si>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</si>
  <si>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</si>
  <si>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</si>
  <si>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</si>
  <si>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</si>
  <si>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</si>
  <si>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</si>
  <si>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</si>
  <si>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</si>
  <si>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</si>
  <si>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</si>
  <si>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</si>
  <si>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</si>
  <si>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</si>
  <si>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</si>
  <si>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</si>
  <si>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</si>
  <si>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</si>
  <si>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</si>
  <si>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</si>
  <si>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</si>
  <si>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</si>
  <si>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</si>
  <si>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</si>
  <si>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</si>
  <si>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</si>
  <si>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</si>
  <si>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</si>
  <si>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</si>
  <si>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</si>
  <si>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</si>
  <si>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</si>
  <si>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</si>
  <si>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</si>
  <si>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</si>
  <si>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</si>
  <si>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</si>
  <si>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</si>
  <si>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</si>
  <si>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</si>
  <si>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</si>
  <si>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</si>
  <si>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</si>
  <si>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</si>
  <si>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</si>
  <si>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</si>
  <si>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</si>
  <si>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</si>
  <si>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</si>
  <si>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</si>
  <si>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</si>
  <si>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</si>
  <si>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</si>
  <si>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</si>
  <si>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</si>
  <si>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</si>
  <si>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</si>
  <si>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</si>
  <si>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</si>
  <si>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</si>
  <si>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</si>
  <si>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</si>
  <si>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</si>
  <si>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</si>
  <si>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</si>
  <si>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</si>
  <si>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</si>
  <si>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</si>
  <si>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</si>
  <si>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</si>
  <si>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</si>
  <si>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</si>
  <si>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</si>
  <si>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</si>
  <si>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</si>
  <si>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</si>
  <si>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</si>
  <si>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</si>
  <si>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</si>
  <si>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</si>
  <si>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</si>
  <si>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</si>
  <si>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</si>
  <si>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</si>
  <si>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</si>
  <si>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</si>
  <si>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</si>
  <si>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</si>
  <si>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</si>
  <si>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</si>
  <si>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</si>
  <si>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</si>
  <si>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</si>
  <si>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</si>
  <si>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</si>
  <si>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</si>
  <si>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</si>
  <si>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</si>
  <si>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</si>
  <si>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</si>
  <si>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</si>
  <si>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</si>
  <si>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</si>
  <si>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</si>
  <si>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</si>
  <si>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</si>
  <si>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</si>
  <si>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</si>
  <si>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</si>
  <si>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</si>
  <si>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</si>
  <si>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</si>
  <si>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</si>
  <si>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</si>
  <si>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</si>
  <si>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</si>
  <si>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</si>
  <si>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</si>
  <si>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</si>
  <si>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</si>
  <si>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</si>
  <si>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</si>
  <si>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</si>
  <si>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</si>
  <si>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</si>
  <si>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</si>
  <si>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</si>
  <si>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</si>
  <si>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</si>
  <si>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</si>
  <si>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</si>
  <si>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</si>
  <si>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</si>
  <si>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</si>
  <si>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</si>
  <si>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</si>
  <si>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</si>
  <si>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</si>
  <si>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</si>
  <si>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</si>
  <si>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</si>
  <si>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</si>
  <si>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</si>
  <si>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</si>
  <si>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</si>
  <si>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</si>
  <si>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</si>
  <si>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</si>
  <si>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</si>
  <si>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</si>
  <si>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</si>
  <si>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</si>
  <si>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</si>
  <si>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</si>
  <si>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</si>
  <si>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</si>
  <si>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</si>
  <si>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</si>
  <si>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</si>
  <si>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</si>
  <si>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</si>
  <si>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</si>
  <si>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</si>
  <si>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</si>
  <si>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</si>
  <si>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</si>
  <si>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</si>
  <si>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</si>
  <si>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</si>
  <si>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</si>
  <si>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</si>
  <si>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</si>
  <si>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</si>
  <si>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</si>
  <si>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</si>
  <si>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</si>
  <si>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</si>
  <si>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</si>
  <si>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</si>
  <si>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</si>
  <si>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</si>
  <si>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</si>
  <si>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</si>
  <si>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</si>
  <si>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</si>
  <si>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</si>
  <si>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</si>
  <si>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</si>
  <si>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</si>
  <si>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</si>
  <si>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</si>
  <si>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</si>
  <si>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</si>
  <si>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</si>
  <si>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</si>
  <si>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</si>
  <si>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</si>
  <si>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</si>
  <si>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</si>
  <si>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</si>
  <si>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</si>
  <si>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</si>
  <si>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</si>
  <si>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</si>
  <si>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</si>
  <si>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</si>
  <si>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</si>
  <si>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</si>
  <si>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</si>
  <si>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</si>
  <si>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</si>
  <si>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</si>
  <si>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</si>
  <si>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</si>
  <si>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</si>
  <si>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</si>
  <si>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</si>
  <si>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</si>
  <si>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</si>
  <si>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</si>
  <si>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</si>
  <si>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</si>
  <si>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</si>
  <si>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</si>
  <si>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</si>
  <si>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</si>
  <si>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</si>
  <si>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</si>
  <si>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</si>
  <si>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</si>
  <si>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</si>
  <si>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</si>
  <si>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</si>
  <si>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</si>
  <si>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</si>
  <si>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</si>
  <si>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</si>
  <si>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</si>
  <si>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</si>
  <si>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</si>
  <si>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</si>
  <si>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</si>
  <si>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</si>
  <si>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</si>
  <si>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</si>
  <si>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</si>
  <si>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</si>
  <si>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</si>
  <si>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</si>
  <si>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</si>
  <si>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</si>
  <si>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</si>
  <si>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</si>
  <si>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</si>
  <si>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</si>
  <si>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</si>
  <si>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</si>
  <si>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</si>
  <si>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</si>
  <si>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</si>
  <si>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</si>
  <si>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</si>
  <si>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</si>
  <si>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</si>
  <si>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</si>
  <si>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</si>
  <si>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</si>
  <si>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</si>
  <si>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</si>
  <si>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</si>
  <si>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</si>
  <si>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</si>
  <si>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</si>
  <si>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</si>
  <si>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</si>
  <si>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</si>
  <si>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</si>
  <si>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</si>
  <si>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</si>
  <si>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</si>
  <si>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</si>
  <si>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</si>
  <si>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</si>
  <si>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</si>
  <si>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</si>
  <si>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</si>
  <si>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</si>
  <si>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</si>
  <si>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</si>
  <si>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</si>
  <si>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</si>
  <si>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</si>
  <si>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</si>
  <si>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</si>
  <si>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</si>
  <si>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</si>
  <si>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</si>
  <si>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</si>
  <si>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</si>
  <si>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</si>
  <si>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</si>
  <si>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</si>
  <si>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</si>
  <si>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</si>
  <si>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</si>
  <si>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</si>
  <si>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</si>
  <si>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</si>
  <si>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</si>
  <si>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</si>
  <si>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</si>
  <si>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</si>
  <si>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</si>
  <si>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</si>
  <si>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</si>
  <si>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</si>
  <si>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</si>
  <si>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</si>
  <si>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</si>
  <si>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</si>
  <si>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</si>
  <si>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</si>
  <si>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</si>
  <si>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</si>
  <si>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</si>
  <si>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</si>
  <si>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</si>
  <si>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</si>
  <si>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</si>
  <si>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</si>
  <si>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</si>
  <si>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</si>
  <si>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</si>
  <si>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</si>
  <si>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</si>
  <si>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</si>
  <si>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</si>
  <si>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</si>
  <si>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</si>
  <si>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</si>
  <si>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</si>
  <si>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</si>
  <si>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</si>
  <si>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</si>
  <si>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</si>
  <si>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</si>
  <si>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</si>
  <si>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</si>
  <si>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</si>
  <si>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</si>
  <si>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</si>
  <si>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</si>
  <si>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</si>
  <si>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</si>
  <si>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</si>
  <si>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</si>
  <si>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</si>
  <si>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</si>
  <si>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</si>
  <si>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</si>
  <si>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</si>
  <si>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</si>
  <si>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</si>
  <si>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</si>
  <si>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</si>
  <si>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</si>
  <si>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</si>
  <si>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</si>
  <si>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</si>
  <si>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</si>
  <si>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</si>
  <si>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</si>
  <si>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</si>
  <si>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</si>
  <si>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</si>
  <si>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</si>
  <si>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</si>
  <si>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</si>
  <si>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</si>
  <si>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</si>
  <si>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</si>
  <si>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</si>
  <si>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</si>
  <si>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</si>
  <si>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</si>
  <si>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</si>
  <si>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</si>
  <si>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</si>
  <si>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</si>
  <si>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</si>
  <si>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</si>
  <si>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</si>
  <si>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</si>
  <si>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</si>
  <si>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</si>
  <si>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</si>
  <si>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</si>
  <si>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</si>
  <si>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</si>
  <si>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</si>
  <si>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</si>
  <si>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</si>
  <si>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</si>
  <si>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</si>
  <si>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</si>
  <si>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</si>
  <si>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</si>
  <si>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</si>
  <si>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</si>
  <si>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</si>
  <si>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</si>
  <si>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</si>
  <si>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</si>
  <si>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</si>
  <si>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</si>
  <si>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</si>
  <si>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</si>
  <si>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</si>
  <si>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</si>
  <si>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</si>
  <si>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</si>
  <si>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</si>
  <si>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</si>
  <si>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</si>
  <si>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</si>
  <si>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</si>
  <si>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</si>
  <si>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</si>
  <si>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</si>
  <si>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</si>
  <si>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</si>
  <si>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</si>
  <si>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</si>
  <si>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</si>
  <si>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</si>
  <si>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</si>
  <si>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</si>
  <si>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</si>
  <si>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</si>
  <si>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</si>
  <si>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</si>
  <si>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</si>
  <si>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</si>
  <si>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</si>
  <si>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</si>
  <si>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</si>
  <si>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</si>
  <si>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</si>
  <si>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</si>
  <si>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</si>
  <si>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</si>
  <si>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</si>
  <si>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</si>
  <si>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</si>
  <si>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</si>
  <si>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</si>
  <si>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</si>
  <si>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</si>
  <si>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</si>
  <si>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</si>
  <si>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</si>
  <si>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</si>
  <si>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</si>
  <si>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</si>
  <si>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</si>
  <si>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</si>
  <si>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</si>
  <si>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</si>
  <si>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</si>
  <si>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</si>
  <si>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</si>
  <si>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</si>
  <si>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</si>
  <si>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</si>
  <si>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</si>
  <si>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</si>
  <si>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</si>
  <si>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</si>
  <si>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</si>
  <si>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</si>
  <si>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</si>
  <si>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</si>
  <si>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</si>
  <si>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</si>
  <si>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</si>
  <si>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</si>
  <si>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</si>
  <si>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</si>
  <si>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</si>
  <si>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</si>
  <si>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</si>
  <si>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</si>
  <si>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</si>
  <si>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</si>
  <si>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</si>
  <si>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</si>
  <si>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</si>
  <si>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</si>
  <si>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</si>
  <si>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</si>
  <si>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</si>
  <si>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</si>
  <si>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</si>
  <si>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</si>
  <si>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</si>
  <si>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</si>
  <si>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</si>
  <si>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</si>
  <si>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</si>
  <si>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</si>
  <si>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</si>
  <si>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</si>
  <si>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</si>
  <si>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</si>
  <si>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</si>
  <si>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</si>
  <si>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</si>
  <si>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</si>
  <si>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</si>
  <si>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</si>
  <si>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</si>
  <si>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</si>
  <si>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</si>
  <si>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</si>
  <si>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</si>
  <si>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</si>
  <si>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</si>
  <si>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</si>
  <si>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</si>
  <si>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</si>
  <si>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</si>
  <si>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</si>
  <si>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</si>
  <si>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</si>
  <si>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</si>
  <si>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</si>
  <si>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</si>
  <si>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</si>
  <si>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</si>
  <si>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</si>
  <si>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</si>
  <si>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</si>
  <si>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</si>
  <si>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</si>
  <si>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</si>
  <si>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</si>
  <si>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</si>
  <si>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</si>
  <si>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</si>
  <si>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</si>
  <si>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</si>
  <si>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</si>
  <si>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</si>
  <si>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</si>
  <si>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</si>
  <si>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</si>
  <si>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</si>
  <si>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</si>
  <si>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</si>
  <si>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</si>
  <si>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</si>
  <si>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</si>
  <si>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</si>
  <si>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</si>
  <si>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</si>
  <si>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</si>
  <si>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</si>
  <si>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</si>
  <si>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</si>
  <si>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</si>
  <si>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</si>
  <si>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</si>
  <si>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</si>
  <si>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</si>
  <si>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</si>
  <si>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</si>
  <si>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</si>
  <si>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</si>
  <si>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</si>
  <si>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</si>
  <si>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</si>
  <si>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</si>
  <si>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</si>
  <si>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</si>
  <si>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</si>
  <si>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</si>
  <si>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</si>
  <si>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</si>
  <si>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</si>
  <si>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</si>
  <si>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</si>
  <si>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</si>
  <si>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</si>
  <si>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</si>
  <si>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</si>
  <si>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</si>
  <si>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</si>
  <si>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</si>
  <si>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</si>
  <si>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</si>
  <si>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</si>
  <si>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</si>
  <si>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</si>
  <si>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</si>
  <si>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</si>
  <si>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</si>
  <si>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</si>
  <si>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</si>
  <si>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</si>
  <si>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</si>
  <si>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</si>
  <si>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</si>
  <si>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</si>
  <si>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</si>
  <si>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</si>
  <si>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</si>
  <si>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</si>
  <si>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</si>
  <si>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</si>
  <si>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</si>
  <si>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</si>
  <si>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</si>
  <si>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</si>
  <si>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</si>
  <si>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</si>
  <si>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</si>
  <si>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</si>
  <si>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</si>
  <si>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</si>
  <si>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</si>
  <si>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</si>
  <si>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</si>
  <si>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</si>
  <si>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</si>
  <si>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</si>
  <si>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</si>
  <si>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</si>
  <si>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</si>
  <si>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</si>
  <si>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</si>
  <si>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</si>
  <si>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</si>
  <si>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</si>
  <si>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</si>
  <si>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</si>
  <si>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</si>
  <si>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</si>
  <si>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</si>
  <si>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</si>
  <si>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</si>
  <si>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</si>
  <si>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</si>
  <si>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</si>
  <si>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</si>
  <si>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</si>
  <si>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</si>
  <si>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</si>
  <si>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</si>
  <si>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</si>
  <si>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</si>
  <si>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</si>
  <si>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</si>
  <si>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</si>
  <si>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</si>
  <si>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</si>
  <si>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</si>
  <si>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</si>
  <si>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</si>
  <si>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</si>
  <si>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</si>
  <si>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</si>
  <si>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</si>
  <si>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</si>
  <si>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</si>
  <si>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</si>
  <si>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</si>
  <si>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</si>
  <si>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</si>
  <si>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</si>
  <si>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</si>
  <si>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</si>
  <si>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</si>
  <si>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</si>
  <si>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</si>
  <si>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</si>
  <si>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</si>
  <si>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</si>
  <si>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</si>
  <si>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</si>
  <si>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</si>
  <si>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</si>
  <si>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</si>
  <si>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</si>
  <si>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</si>
  <si>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</si>
  <si>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</si>
  <si>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</si>
  <si>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</si>
  <si>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</si>
  <si>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</si>
  <si>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</si>
  <si>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</si>
  <si>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</si>
  <si>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</si>
  <si>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</si>
  <si>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</si>
  <si>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</si>
  <si>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</si>
  <si>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</si>
  <si>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</si>
  <si>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</si>
  <si>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</si>
  <si>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</si>
  <si>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</si>
  <si>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</si>
  <si>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</si>
  <si>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</si>
  <si>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</si>
  <si>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</si>
  <si>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</si>
  <si>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</si>
  <si>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</si>
  <si>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</si>
  <si>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</si>
  <si>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</si>
  <si>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</si>
  <si>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</si>
  <si>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</si>
  <si>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</si>
  <si>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</si>
  <si>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</si>
  <si>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</si>
  <si>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</si>
  <si>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</si>
  <si>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</si>
  <si>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</si>
  <si>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</si>
  <si>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</si>
  <si>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</si>
  <si>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</si>
  <si>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</si>
  <si>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</si>
  <si>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</si>
  <si>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</si>
  <si>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</si>
  <si>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</si>
  <si>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</si>
  <si>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</si>
  <si>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</si>
  <si>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</si>
  <si>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</si>
  <si>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</si>
  <si>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</si>
  <si>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</si>
  <si>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</si>
  <si>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</si>
  <si>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</si>
  <si>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</si>
  <si>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</si>
  <si>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</si>
  <si>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</si>
  <si>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</si>
  <si>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</si>
  <si>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</si>
  <si>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</si>
  <si>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</si>
  <si>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</si>
  <si>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</si>
  <si>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</si>
  <si>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</si>
  <si>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</si>
  <si>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</si>
  <si>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</si>
  <si>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</si>
  <si>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</si>
  <si>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</si>
  <si>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</si>
  <si>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</si>
  <si>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</si>
  <si>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</si>
  <si>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</si>
  <si>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</si>
  <si>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</si>
  <si>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</si>
  <si>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</si>
  <si>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</si>
  <si>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</si>
  <si>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</si>
  <si>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</si>
  <si>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</si>
  <si>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</si>
  <si>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</si>
  <si>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</si>
  <si>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</si>
  <si>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</si>
  <si>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</si>
  <si>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</si>
  <si>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</si>
  <si>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</si>
  <si>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</si>
  <si>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</si>
  <si>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</si>
  <si>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</si>
  <si>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</si>
  <si>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</si>
  <si>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</si>
  <si>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</si>
  <si>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</si>
  <si>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</si>
  <si>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</si>
  <si>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</si>
  <si>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</si>
  <si>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</si>
  <si>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</si>
  <si>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</si>
  <si>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</si>
  <si>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</si>
  <si>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</si>
  <si>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</si>
  <si>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</si>
  <si>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</si>
  <si>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</si>
  <si>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</si>
  <si>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</si>
  <si>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</si>
  <si>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</si>
  <si>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</si>
  <si>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</si>
  <si>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</si>
  <si>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</si>
  <si>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</si>
  <si>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</si>
  <si>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</si>
  <si>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</si>
  <si>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</si>
  <si>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</si>
  <si>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</si>
  <si>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</si>
  <si>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</si>
  <si>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</si>
  <si>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</si>
  <si>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</si>
  <si>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</si>
  <si>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</si>
  <si>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</si>
  <si>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</si>
  <si>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</si>
  <si>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</si>
  <si>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</si>
  <si>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</si>
  <si>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</si>
  <si>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</si>
  <si>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</si>
  <si>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</si>
  <si>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</si>
  <si>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</si>
  <si>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</si>
  <si>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</si>
  <si>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</si>
  <si>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</si>
  <si>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</si>
  <si>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</si>
  <si>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</si>
  <si>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</si>
  <si>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</si>
  <si>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</si>
  <si>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</si>
  <si>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</si>
  <si>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</si>
  <si>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</si>
  <si>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</si>
  <si>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</si>
  <si>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</si>
  <si>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</si>
  <si>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</si>
  <si>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</si>
  <si>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</si>
  <si>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</si>
  <si>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</si>
  <si>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</si>
  <si>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</si>
  <si>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</si>
  <si>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</si>
  <si>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</si>
  <si>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</si>
  <si>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</si>
  <si>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</si>
  <si>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</si>
  <si>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</si>
  <si>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</si>
  <si>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</si>
  <si>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</si>
  <si>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</si>
  <si>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</si>
  <si>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</si>
  <si>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</si>
  <si>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</si>
  <si>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</si>
  <si>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</si>
  <si>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</si>
  <si>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</si>
  <si>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</si>
  <si>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</si>
  <si>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</si>
  <si>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</si>
  <si>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</si>
  <si>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</si>
  <si>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</si>
  <si>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</si>
  <si>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</si>
  <si>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</si>
  <si>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</si>
  <si>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</si>
  <si>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</si>
  <si>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</si>
  <si>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</si>
  <si>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</si>
  <si>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</si>
  <si>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</si>
  <si>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</si>
  <si>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</si>
  <si>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</si>
  <si>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</si>
  <si>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</si>
  <si>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</si>
  <si>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</si>
  <si>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</si>
  <si>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</si>
  <si>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</si>
  <si>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</si>
  <si>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</si>
  <si>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</si>
  <si>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</si>
  <si>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</si>
  <si>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</si>
  <si>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</si>
  <si>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</si>
  <si>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</si>
  <si>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</si>
  <si>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</si>
  <si>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</si>
  <si>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</si>
  <si>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</si>
  <si>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</si>
  <si>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</si>
  <si>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</si>
  <si>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</si>
  <si>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</si>
  <si>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</si>
  <si>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</si>
  <si>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</si>
  <si>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</si>
  <si>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</si>
  <si>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</si>
  <si>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</si>
  <si>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</si>
  <si>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</si>
  <si>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</si>
  <si>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</si>
  <si>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</si>
  <si>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</si>
  <si>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</si>
  <si>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</si>
  <si>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</si>
  <si>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</si>
  <si>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</si>
  <si>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</si>
  <si>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</si>
  <si>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</si>
  <si>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</si>
  <si>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</si>
  <si>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</si>
  <si>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</si>
  <si>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</si>
  <si>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</si>
  <si>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</si>
  <si>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</si>
  <si>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</si>
  <si>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</si>
  <si>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</si>
  <si>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</si>
  <si>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</si>
  <si>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</si>
  <si>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</si>
  <si>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</si>
  <si>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</si>
  <si>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</si>
  <si>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</si>
  <si>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</si>
  <si>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</si>
  <si>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</si>
  <si>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</si>
  <si>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</si>
  <si>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</si>
  <si>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</si>
  <si>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</si>
  <si>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</si>
  <si>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</si>
  <si>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</si>
  <si>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</si>
  <si>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</si>
  <si>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</si>
  <si>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</si>
  <si>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</si>
  <si>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</si>
  <si>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</si>
  <si>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</si>
  <si>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</si>
  <si>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</si>
  <si>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</si>
  <si>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</si>
  <si>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</si>
  <si>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</si>
  <si>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</si>
  <si>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</si>
  <si>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</si>
  <si>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</si>
  <si>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</si>
  <si>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</si>
  <si>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</si>
  <si>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</si>
  <si>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</si>
  <si>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</si>
  <si>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</si>
  <si>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</si>
  <si>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</si>
  <si>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</si>
  <si>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</si>
  <si>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</si>
  <si>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</si>
  <si>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</si>
  <si>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</si>
  <si>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</si>
  <si>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</si>
  <si>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</si>
  <si>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</si>
  <si>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</si>
  <si>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</si>
  <si>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</si>
  <si>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</si>
  <si>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</si>
  <si>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</si>
  <si>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</si>
  <si>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</si>
  <si>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</si>
  <si>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</si>
  <si>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</si>
  <si>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</si>
  <si>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</si>
  <si>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</si>
  <si>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</si>
  <si>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</si>
  <si>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</si>
  <si>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</si>
  <si>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</si>
  <si>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</si>
  <si>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</si>
  <si>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</si>
  <si>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</si>
  <si>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</si>
  <si>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</si>
  <si>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</si>
  <si>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</si>
  <si>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</si>
  <si>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</si>
  <si>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</si>
  <si>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</si>
  <si>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</si>
  <si>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</si>
  <si>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</si>
  <si>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</si>
  <si>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</si>
  <si>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</si>
  <si>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</si>
  <si>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</si>
  <si>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</si>
  <si>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</si>
  <si>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</si>
  <si>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</si>
  <si>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</si>
  <si>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</si>
  <si>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</si>
  <si>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</si>
  <si>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</si>
  <si>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</si>
  <si>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</si>
  <si>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</si>
  <si>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</si>
  <si>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</si>
  <si>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</si>
  <si>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</si>
  <si>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</si>
  <si>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</si>
  <si>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</si>
  <si>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</si>
  <si>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</si>
  <si>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</si>
  <si>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</si>
  <si>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</si>
  <si>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</si>
  <si>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</si>
  <si>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</si>
  <si>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</si>
  <si>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</si>
  <si>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</si>
  <si>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</si>
  <si>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</si>
  <si>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</si>
  <si>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</si>
  <si>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</si>
  <si>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</si>
  <si>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</si>
  <si>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</si>
  <si>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</si>
  <si>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</si>
  <si>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</si>
  <si>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</si>
  <si>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</si>
  <si>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</si>
  <si>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</si>
  <si>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</si>
  <si>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</si>
  <si>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</si>
  <si>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</si>
  <si>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</si>
  <si>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</si>
  <si>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</si>
  <si>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</si>
  <si>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</si>
  <si>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</si>
  <si>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</si>
  <si>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</si>
  <si>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</si>
  <si>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</si>
  <si>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</si>
  <si>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</si>
  <si>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</si>
  <si>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</si>
  <si>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</si>
  <si>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</si>
  <si>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</si>
  <si>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</si>
  <si>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</si>
  <si>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</si>
  <si>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</si>
  <si>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</si>
  <si>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</si>
  <si>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</si>
  <si>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</si>
  <si>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</si>
  <si>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</si>
  <si>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</si>
  <si>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</si>
  <si>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</si>
  <si>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</si>
  <si>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</si>
  <si>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</si>
  <si>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</si>
  <si>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</si>
  <si>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</si>
  <si>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</si>
  <si>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</si>
  <si>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</si>
  <si>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</si>
  <si>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</si>
  <si>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</si>
  <si>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</si>
  <si>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</si>
  <si>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</si>
  <si>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</si>
  <si>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</si>
  <si>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</si>
  <si>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</si>
  <si>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</si>
  <si>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</si>
  <si>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</si>
  <si>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</si>
  <si>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</si>
  <si>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</si>
  <si>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</si>
  <si>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</si>
  <si>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</si>
  <si>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</si>
  <si>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</si>
  <si>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</si>
  <si>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</si>
  <si>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</si>
  <si>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</si>
  <si>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</si>
  <si>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</si>
  <si>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</si>
  <si>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</si>
  <si>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</si>
  <si>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</si>
  <si>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</si>
  <si>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</si>
  <si>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</si>
  <si>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</si>
  <si>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</si>
  <si>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</si>
  <si>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</si>
  <si>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</si>
  <si>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</si>
  <si>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</si>
  <si>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</si>
  <si>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</si>
  <si>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</si>
  <si>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</si>
  <si>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</si>
  <si>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</si>
  <si>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</si>
  <si>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</si>
  <si>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</si>
  <si>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</si>
  <si>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</si>
  <si>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</si>
  <si>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</si>
  <si>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</si>
  <si>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</si>
  <si>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</si>
  <si>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</si>
  <si>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</si>
  <si>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</si>
  <si>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</si>
  <si>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</si>
  <si>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</si>
  <si>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</si>
  <si>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</si>
  <si>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</si>
  <si>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</si>
  <si>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</si>
  <si>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</si>
  <si>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</si>
  <si>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</si>
  <si>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</si>
  <si>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</si>
  <si>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</si>
  <si>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</si>
  <si>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</si>
  <si>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</si>
  <si>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</si>
  <si>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</si>
  <si>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</si>
  <si>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</si>
  <si>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</si>
  <si>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</si>
  <si>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</si>
  <si>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</si>
  <si>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</si>
  <si>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</si>
  <si>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</si>
  <si>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</si>
  <si>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</si>
  <si>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</si>
  <si>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</si>
  <si>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</si>
  <si>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</si>
  <si>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</si>
  <si>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</si>
  <si>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</si>
  <si>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</si>
  <si>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</si>
  <si>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</si>
  <si>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</si>
  <si>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</si>
  <si>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</si>
  <si>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</si>
  <si>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</si>
  <si>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</si>
  <si>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</si>
  <si>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</si>
  <si>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</si>
  <si>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</si>
  <si>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</si>
  <si>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</si>
  <si>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</si>
  <si>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</si>
  <si>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</si>
  <si>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</si>
  <si>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</si>
  <si>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</si>
  <si>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</si>
  <si>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</si>
  <si>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</si>
  <si>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</si>
  <si>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</si>
  <si>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</si>
  <si>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</si>
  <si>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</si>
  <si>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</si>
  <si>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</si>
  <si>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</si>
  <si>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</si>
  <si>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</si>
  <si>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</si>
  <si>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</si>
  <si>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</si>
  <si>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</si>
  <si>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</si>
  <si>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</si>
  <si>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</si>
  <si>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</si>
  <si>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</si>
  <si>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</si>
  <si>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</si>
  <si>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</si>
  <si>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</si>
  <si>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</si>
  <si>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</si>
  <si>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</si>
  <si>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</si>
  <si>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</si>
  <si>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</si>
  <si>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</si>
  <si>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</si>
  <si>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</si>
  <si>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</si>
  <si>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</si>
  <si>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</si>
  <si>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</si>
  <si>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</si>
  <si>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</si>
  <si>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</si>
  <si>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</si>
  <si>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</si>
  <si>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</si>
  <si>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</si>
  <si>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</si>
  <si>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</si>
  <si>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</si>
  <si>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</si>
  <si>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</si>
  <si>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</si>
  <si>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</si>
  <si>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</si>
  <si>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</si>
  <si>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</si>
  <si>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</si>
  <si>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</si>
  <si>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</si>
  <si>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</si>
  <si>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</si>
  <si>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</si>
  <si>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</si>
  <si>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</si>
  <si>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</si>
  <si>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</si>
  <si>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</si>
  <si>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</si>
  <si>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</si>
  <si>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</si>
  <si>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</si>
  <si>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</si>
  <si>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</si>
  <si>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</si>
  <si>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</si>
  <si>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</si>
  <si>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</si>
  <si>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</si>
  <si>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</si>
  <si>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</si>
  <si>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</si>
  <si>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</si>
  <si>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</si>
  <si>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</si>
  <si>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</si>
  <si>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</si>
  <si>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</si>
  <si>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</si>
  <si>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</si>
  <si>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</si>
  <si>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</si>
  <si>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</si>
  <si>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</si>
  <si>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</si>
  <si>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</si>
  <si>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</si>
  <si>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</si>
  <si>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</si>
  <si>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</si>
  <si>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</si>
  <si>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</si>
  <si>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</si>
  <si>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</si>
  <si>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</si>
  <si>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</si>
  <si>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</si>
  <si>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</si>
  <si>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</si>
  <si>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</si>
  <si>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</si>
  <si>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</si>
  <si>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</si>
  <si>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</si>
  <si>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</si>
  <si>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</si>
  <si>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</si>
  <si>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</si>
  <si>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</si>
  <si>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</si>
  <si>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</si>
  <si>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</si>
  <si>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</si>
  <si>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</si>
  <si>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</si>
  <si>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</si>
  <si>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</si>
  <si>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</si>
  <si>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</si>
  <si>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</si>
  <si>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</si>
  <si>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</si>
  <si>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</si>
  <si>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</si>
  <si>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</si>
  <si>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</si>
  <si>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</si>
  <si>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</si>
  <si>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</si>
  <si>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</si>
  <si>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</si>
  <si>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</si>
  <si>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</si>
  <si>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</si>
  <si>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</si>
  <si>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</si>
  <si>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</si>
  <si>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</si>
  <si>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</si>
  <si>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</si>
  <si>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</si>
  <si>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</si>
  <si>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</si>
  <si>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</si>
  <si>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</si>
  <si>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</si>
  <si>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</si>
  <si>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</si>
  <si>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</si>
  <si>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</si>
  <si>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</si>
  <si>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</si>
  <si>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</si>
  <si>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</si>
  <si>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</si>
  <si>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</si>
  <si>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</si>
  <si>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</si>
  <si>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</si>
  <si>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</si>
  <si>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</si>
  <si>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</si>
  <si>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</si>
  <si>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</si>
  <si>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</si>
  <si>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</si>
  <si>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</si>
  <si>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</si>
  <si>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</si>
  <si>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</si>
  <si>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</si>
  <si>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</si>
  <si>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</si>
  <si>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</si>
  <si>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</si>
  <si>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</si>
  <si>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</si>
  <si>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</si>
  <si>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</si>
  <si>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</si>
  <si>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</si>
  <si>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</si>
  <si>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</si>
  <si>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</si>
  <si>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</si>
  <si>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</si>
  <si>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</si>
  <si>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</si>
  <si>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</si>
  <si>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</si>
  <si>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</si>
  <si>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</si>
  <si>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</si>
  <si>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</si>
  <si>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</si>
  <si>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</si>
  <si>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</si>
  <si>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</si>
  <si>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</si>
  <si>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</si>
  <si>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</si>
  <si>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</si>
  <si>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</si>
  <si>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</si>
  <si>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</si>
  <si>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</si>
  <si>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</si>
  <si>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</si>
  <si>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</si>
  <si>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</si>
  <si>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</si>
  <si>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</si>
  <si>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</si>
  <si>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</si>
  <si>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</si>
  <si>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</si>
  <si>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</si>
  <si>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</si>
  <si>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</si>
  <si>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</si>
  <si>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</si>
  <si>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</si>
  <si>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</si>
  <si>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</si>
  <si>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</si>
  <si>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</si>
  <si>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</si>
  <si>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</si>
  <si>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</si>
  <si>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</si>
  <si>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</si>
  <si>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</si>
  <si>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</si>
  <si>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</si>
  <si>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</si>
  <si>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</si>
  <si>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</si>
  <si>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</si>
  <si>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</si>
  <si>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</si>
  <si>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</si>
  <si>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</si>
  <si>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</si>
  <si>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</si>
  <si>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</si>
  <si>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</si>
  <si>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</si>
  <si>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</si>
  <si>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</si>
  <si>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</si>
  <si>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</si>
  <si>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</si>
  <si>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</si>
  <si>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</si>
  <si>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</si>
  <si>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</si>
  <si>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</si>
  <si>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</si>
  <si>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</si>
  <si>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</si>
  <si>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</si>
  <si>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</si>
  <si>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</si>
  <si>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</si>
  <si>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</si>
  <si>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</si>
  <si>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</si>
  <si>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</si>
  <si>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</si>
  <si>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</si>
  <si>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</si>
  <si>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</si>
  <si>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</si>
  <si>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</si>
  <si>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</si>
  <si>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</si>
  <si>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</si>
  <si>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</si>
  <si>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</si>
  <si>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</si>
  <si>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</si>
  <si>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</si>
  <si>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</si>
  <si>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</si>
  <si>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</si>
  <si>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</si>
  <si>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</si>
  <si>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</si>
  <si>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</si>
  <si>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</si>
  <si>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</si>
  <si>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</si>
  <si>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</si>
  <si>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</si>
  <si>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</si>
  <si>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</si>
  <si>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</si>
  <si>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</si>
  <si>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</si>
  <si>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</si>
  <si>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</si>
  <si>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</si>
  <si>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</si>
  <si>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</si>
  <si>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</si>
  <si>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</si>
  <si>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</si>
  <si>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</si>
  <si>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</si>
  <si>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</si>
  <si>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</si>
  <si>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</si>
  <si>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</si>
  <si>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</si>
  <si>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</si>
  <si>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</si>
  <si>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</si>
  <si>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</si>
  <si>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</si>
  <si>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</si>
  <si>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</si>
  <si>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</si>
  <si>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</si>
  <si>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</si>
  <si>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</si>
  <si>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</si>
  <si>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</si>
  <si>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</si>
  <si>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</si>
  <si>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</si>
  <si>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</si>
  <si>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</si>
  <si>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</si>
  <si>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</si>
  <si>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</si>
  <si>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</si>
  <si>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</si>
  <si>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</si>
  <si>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</si>
  <si>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</si>
  <si>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</si>
  <si>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</si>
  <si>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</si>
  <si>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</si>
  <si>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</si>
  <si>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</si>
  <si>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</si>
  <si>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</si>
  <si>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</si>
  <si>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</si>
  <si>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</si>
  <si>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</si>
  <si>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</si>
  <si>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</si>
  <si>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</si>
  <si>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</si>
  <si>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</si>
  <si>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</si>
  <si>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</si>
  <si>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</si>
  <si>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</si>
  <si>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</si>
  <si>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</si>
  <si>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</si>
  <si>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</si>
  <si>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</si>
  <si>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</si>
  <si>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</si>
  <si>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</si>
  <si>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</si>
  <si>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</si>
  <si>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</si>
  <si>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</si>
  <si>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</si>
  <si>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</si>
  <si>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</si>
  <si>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</si>
  <si>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</si>
  <si>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</si>
  <si>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</si>
  <si>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</si>
  <si>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</si>
  <si>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</si>
  <si>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</si>
  <si>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</si>
  <si>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</si>
  <si>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</si>
  <si>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</si>
  <si>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</si>
  <si>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</si>
  <si>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</si>
  <si>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</si>
  <si>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</si>
  <si>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</si>
  <si>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</si>
  <si>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</si>
  <si>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</si>
  <si>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</si>
  <si>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</si>
  <si>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</si>
  <si>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</si>
  <si>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</si>
  <si>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</si>
  <si>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</si>
  <si>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</si>
  <si>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</si>
  <si>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</si>
  <si>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</si>
  <si>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</si>
  <si>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</si>
  <si>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</si>
  <si>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</si>
  <si>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</si>
  <si>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</si>
  <si>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</si>
  <si>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</si>
  <si>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</si>
  <si>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</si>
  <si>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</si>
  <si>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</si>
  <si>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</si>
  <si>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</si>
  <si>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</si>
  <si>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</si>
  <si>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</si>
  <si>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</si>
  <si>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</si>
  <si>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</si>
  <si>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</si>
  <si>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</si>
  <si>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</si>
  <si>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</si>
  <si>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</si>
  <si>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</si>
  <si>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</si>
  <si>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</si>
  <si>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</si>
  <si>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</si>
  <si>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</si>
  <si>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</si>
  <si>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</si>
  <si>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</si>
  <si>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</si>
  <si>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</si>
  <si>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</si>
  <si>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</si>
  <si>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</si>
  <si>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</si>
  <si>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</si>
  <si>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</si>
  <si>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</si>
  <si>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</si>
  <si>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</si>
  <si>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</si>
  <si>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</si>
  <si>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</si>
  <si>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</si>
  <si>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</si>
  <si>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</si>
  <si>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</si>
  <si>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</si>
  <si>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</si>
  <si>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</si>
  <si>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</si>
  <si>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</si>
  <si>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</si>
  <si>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</si>
  <si>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</si>
  <si>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</si>
  <si>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</si>
  <si>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</si>
  <si>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</si>
  <si>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</si>
  <si>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</si>
  <si>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</si>
  <si>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</si>
  <si>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</si>
  <si>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</si>
  <si>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</si>
  <si>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</si>
  <si>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</si>
  <si>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</si>
  <si>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</si>
  <si>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</si>
  <si>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</si>
  <si>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</si>
  <si>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</si>
  <si>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</si>
  <si>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</si>
  <si>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</si>
  <si>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</si>
  <si>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</si>
  <si>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</si>
  <si>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</si>
  <si>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</si>
  <si>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</si>
  <si>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</si>
  <si>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</si>
  <si>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</si>
  <si>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</si>
  <si>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</si>
  <si>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</si>
  <si>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</si>
  <si>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</si>
  <si>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</si>
  <si>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</si>
  <si>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</si>
  <si>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</si>
  <si>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</si>
  <si>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</si>
  <si>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</si>
  <si>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</si>
  <si>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</si>
  <si>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</si>
  <si>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</si>
  <si>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</si>
  <si>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</si>
  <si>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</si>
  <si>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</si>
  <si>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</si>
  <si>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</si>
  <si>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</si>
  <si>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</si>
  <si>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</si>
  <si>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</si>
  <si>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</si>
  <si>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</si>
  <si>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</si>
  <si>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</si>
  <si>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</si>
  <si>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</si>
  <si>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</si>
  <si>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</si>
  <si>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</si>
  <si>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</si>
  <si>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</si>
  <si>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</si>
  <si>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</si>
  <si>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</si>
  <si>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</si>
  <si>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</si>
  <si>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</si>
  <si>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</si>
  <si>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</si>
  <si>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</si>
  <si>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</si>
  <si>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</si>
  <si>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</si>
  <si>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</si>
  <si>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</si>
  <si>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</si>
  <si>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</si>
  <si>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</si>
  <si>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</si>
  <si>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</si>
  <si>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</si>
  <si>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</si>
  <si>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</si>
  <si>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</si>
  <si>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</si>
  <si>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</si>
  <si>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</si>
  <si>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</si>
  <si>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</si>
  <si>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</si>
  <si>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</si>
  <si>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</si>
  <si>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</si>
  <si>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</si>
  <si>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</si>
  <si>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</si>
  <si>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</si>
  <si>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</si>
  <si>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</si>
  <si>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</si>
  <si>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</si>
  <si>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</si>
  <si>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</si>
  <si>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</si>
  <si>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</si>
  <si>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</si>
  <si>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</si>
  <si>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</si>
  <si>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</si>
  <si>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</si>
  <si>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</si>
  <si>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</si>
  <si>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</si>
  <si>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</si>
  <si>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</si>
  <si>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</si>
  <si>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</si>
  <si>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</si>
  <si>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</si>
  <si>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</si>
  <si>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</si>
  <si>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</si>
  <si>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</si>
  <si>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</si>
  <si>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</si>
  <si>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</si>
  <si>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</si>
  <si>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</si>
  <si>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</si>
  <si>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</si>
  <si>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</si>
  <si>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</si>
  <si>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</si>
  <si>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</si>
  <si>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</si>
  <si>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</si>
  <si>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</si>
  <si>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</si>
  <si>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</si>
  <si>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</si>
  <si>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</si>
  <si>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</si>
  <si>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</si>
  <si>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</si>
  <si>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</si>
  <si>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</si>
  <si>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</si>
  <si>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</si>
  <si>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</si>
  <si>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</si>
  <si>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</si>
  <si>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</si>
  <si>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</si>
  <si>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</si>
  <si>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</si>
  <si>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</si>
  <si>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</si>
  <si>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</si>
  <si>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</si>
  <si>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</si>
  <si>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</si>
  <si>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</si>
  <si>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</si>
  <si>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</si>
  <si>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</si>
  <si>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</si>
  <si>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</si>
  <si>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</si>
  <si>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</si>
  <si>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</si>
  <si>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</si>
  <si>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</si>
  <si>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</si>
  <si>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</si>
  <si>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</si>
  <si>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</si>
  <si>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</si>
  <si>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</si>
  <si>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</si>
  <si>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</si>
  <si>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</si>
  <si>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</si>
  <si>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</si>
  <si>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</si>
  <si>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</si>
  <si>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</si>
  <si>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</si>
  <si>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</si>
  <si>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</si>
  <si>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</si>
  <si>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</si>
  <si>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</si>
  <si>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</si>
  <si>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</si>
  <si>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</si>
  <si>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</si>
  <si>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</si>
  <si>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</si>
  <si>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</si>
  <si>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</si>
  <si>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</si>
  <si>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</si>
  <si>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</si>
  <si>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</si>
  <si>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</si>
  <si>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</si>
  <si>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</si>
  <si>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</si>
  <si>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</si>
  <si>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</si>
  <si>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</si>
  <si>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</si>
  <si>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</si>
  <si>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</si>
  <si>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</si>
  <si>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</si>
  <si>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</si>
  <si>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</si>
  <si>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</si>
  <si>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</si>
  <si>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</si>
  <si>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</si>
  <si>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</si>
  <si>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</si>
  <si>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</si>
  <si>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</si>
  <si>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</si>
  <si>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</si>
  <si>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</si>
  <si>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</si>
  <si>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</si>
  <si>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</si>
  <si>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</si>
  <si>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</si>
  <si>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</si>
  <si>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</si>
  <si>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</si>
  <si>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</si>
  <si>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</si>
  <si>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</si>
  <si>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</si>
  <si>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</si>
  <si>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</si>
  <si>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</si>
  <si>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</si>
  <si>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</si>
  <si>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</si>
  <si>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</si>
  <si>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</si>
  <si>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</si>
  <si>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</si>
  <si>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</si>
  <si>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</si>
  <si>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</si>
  <si>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</si>
  <si>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</si>
  <si>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</si>
  <si>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</si>
  <si>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</si>
  <si>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</si>
  <si>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</si>
  <si>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</si>
  <si>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</si>
  <si>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</si>
  <si>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</si>
  <si>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</si>
  <si>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</si>
  <si>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</si>
  <si>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</si>
  <si>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</si>
  <si>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</si>
  <si>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</si>
  <si>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</si>
  <si>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</si>
  <si>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</si>
  <si>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</si>
  <si>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</si>
  <si>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</si>
  <si>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</si>
  <si>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</si>
  <si>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</si>
  <si>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</si>
  <si>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</si>
  <si>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</si>
  <si>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</si>
  <si>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</si>
  <si>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</si>
  <si>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</si>
  <si>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</si>
  <si>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</si>
  <si>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</si>
  <si>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</si>
  <si>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</si>
  <si>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</si>
  <si>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</si>
  <si>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</si>
  <si>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</si>
  <si>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</si>
  <si>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</si>
  <si>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</si>
  <si>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</si>
  <si>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</si>
  <si>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</si>
  <si>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</si>
  <si>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</si>
  <si>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</si>
  <si>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</si>
  <si>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</si>
  <si>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</si>
  <si>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</si>
  <si>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</si>
  <si>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</si>
  <si>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</si>
  <si>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</si>
  <si>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</si>
  <si>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</si>
  <si>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</si>
  <si>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</si>
  <si>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</si>
  <si>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</si>
  <si>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</si>
  <si>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</si>
  <si>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</si>
  <si>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</si>
  <si>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</si>
  <si>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</si>
  <si>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</si>
  <si>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</si>
  <si>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</si>
  <si>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</si>
  <si>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</si>
  <si>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</si>
  <si>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</si>
  <si>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</si>
  <si>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</si>
  <si>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</si>
  <si>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</si>
  <si>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</si>
  <si>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</si>
  <si>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</si>
  <si>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</si>
  <si>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</si>
  <si>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</si>
  <si>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</si>
  <si>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</si>
  <si>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</si>
  <si>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</si>
  <si>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</si>
  <si>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</si>
  <si>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</si>
  <si>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</si>
  <si>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</si>
  <si>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</si>
  <si>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</si>
  <si>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</si>
  <si>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</si>
  <si>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</si>
  <si>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</si>
  <si>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</si>
  <si>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</si>
  <si>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</si>
  <si>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</si>
  <si>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</si>
  <si>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</si>
  <si>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</si>
  <si>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</si>
  <si>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</si>
  <si>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</si>
  <si>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</si>
  <si>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</si>
  <si>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</si>
  <si>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</si>
  <si>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</si>
  <si>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</si>
  <si>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</si>
  <si>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</si>
  <si>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</si>
  <si>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</si>
  <si>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</si>
  <si>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</si>
  <si>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</si>
  <si>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</si>
  <si>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</si>
  <si>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</si>
  <si>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</si>
  <si>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</si>
  <si>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</si>
  <si>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</si>
  <si>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</si>
  <si>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</si>
  <si>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</si>
  <si>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</si>
  <si>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</si>
  <si>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</si>
  <si>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</si>
  <si>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</si>
  <si>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</si>
  <si>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</si>
  <si>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</si>
  <si>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</si>
  <si>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</si>
  <si>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</si>
  <si>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</si>
  <si>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</si>
  <si>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</si>
  <si>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</si>
  <si>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</si>
  <si>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</si>
  <si>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</si>
  <si>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</si>
  <si>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</si>
  <si>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</si>
  <si>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</si>
  <si>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</si>
  <si>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</si>
  <si>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</si>
  <si>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</si>
  <si>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</si>
  <si>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</si>
  <si>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</si>
  <si>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</si>
  <si>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</si>
  <si>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</si>
  <si>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</si>
  <si>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</si>
  <si>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</si>
  <si>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</si>
  <si>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</si>
  <si>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</si>
  <si>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</si>
  <si>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</si>
  <si>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</si>
  <si>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</si>
  <si>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</si>
  <si>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</si>
  <si>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</si>
  <si>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</si>
  <si>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</si>
  <si>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</si>
  <si>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</si>
  <si>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</si>
  <si>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</si>
  <si>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</si>
  <si>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</si>
  <si>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</si>
  <si>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</si>
  <si>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</si>
  <si>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</si>
  <si>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</si>
  <si>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</si>
  <si>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</si>
  <si>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</si>
  <si>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</si>
  <si>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</si>
  <si>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</si>
  <si>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</si>
  <si>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</si>
  <si>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</si>
  <si>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</si>
  <si>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</si>
  <si>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</si>
  <si>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</si>
  <si>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</si>
  <si>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</si>
  <si>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</si>
  <si>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</si>
  <si>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</si>
  <si>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</si>
  <si>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</si>
  <si>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</si>
  <si>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</si>
  <si>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</si>
  <si>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</si>
  <si>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</si>
  <si>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</si>
  <si>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</si>
  <si>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</si>
  <si>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</si>
  <si>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</si>
  <si>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</si>
  <si>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</si>
  <si>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</si>
  <si>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</si>
  <si>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</si>
  <si>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</si>
  <si>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</si>
  <si>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</si>
  <si>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</si>
  <si>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</si>
  <si>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</si>
  <si>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</si>
  <si>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</si>
  <si>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</si>
  <si>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</si>
  <si>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</si>
  <si>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</si>
  <si>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</si>
  <si>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</si>
  <si>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</si>
  <si>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</si>
  <si>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</si>
  <si>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</si>
  <si>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</si>
  <si>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</si>
  <si>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</si>
  <si>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</si>
  <si>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</si>
  <si>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</si>
  <si>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</si>
  <si>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</si>
  <si>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</si>
  <si>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</si>
  <si>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</si>
  <si>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</si>
  <si>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</si>
  <si>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</si>
  <si>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</si>
  <si>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</si>
  <si>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</si>
  <si>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</si>
  <si>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</si>
  <si>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</si>
  <si>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</si>
  <si>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</si>
  <si>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</si>
  <si>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</si>
  <si>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</si>
  <si>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</si>
  <si>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</si>
  <si>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</si>
  <si>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</si>
  <si>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</si>
  <si>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</si>
  <si>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</si>
  <si>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</si>
  <si>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</si>
  <si>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</si>
  <si>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</si>
  <si>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</si>
  <si>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</si>
  <si>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</si>
  <si>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</si>
  <si>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</si>
  <si>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</si>
  <si>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</si>
  <si>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</si>
  <si>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</si>
  <si>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</si>
  <si>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</si>
  <si>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</si>
  <si>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</si>
  <si>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</si>
  <si>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</si>
  <si>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</si>
  <si>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</si>
  <si>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</si>
  <si>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</si>
  <si>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</si>
  <si>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</si>
  <si>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</si>
  <si>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</si>
  <si>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</si>
  <si>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</si>
  <si>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</si>
  <si>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</si>
  <si>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</si>
  <si>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</si>
  <si>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</si>
  <si>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</si>
  <si>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</si>
  <si>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</si>
  <si>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</si>
  <si>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</si>
  <si>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</si>
  <si>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</si>
  <si>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</si>
  <si>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</si>
  <si>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</si>
  <si>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</si>
  <si>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</si>
  <si>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</si>
  <si>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</si>
  <si>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</si>
  <si>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</si>
  <si>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</si>
  <si>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</si>
  <si>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</si>
  <si>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</si>
  <si>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</si>
  <si>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</si>
  <si>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</si>
  <si>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</si>
  <si>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</si>
  <si>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</si>
  <si>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</si>
  <si>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</si>
  <si>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</si>
  <si>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</si>
  <si>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</si>
  <si>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</si>
  <si>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</si>
  <si>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</si>
  <si>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</si>
  <si>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</si>
  <si>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</si>
  <si>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</si>
  <si>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</si>
  <si>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</si>
  <si>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</si>
  <si>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</si>
  <si>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</si>
  <si>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</si>
  <si>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</si>
  <si>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</si>
  <si>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</si>
  <si>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</si>
  <si>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</si>
  <si>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</si>
  <si>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</si>
  <si>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</si>
  <si>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</si>
  <si>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</si>
  <si>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</si>
  <si>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</si>
  <si>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</si>
  <si>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</si>
  <si>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</si>
  <si>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</si>
  <si>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</si>
  <si>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</si>
  <si>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</si>
  <si>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</si>
  <si>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</si>
  <si>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</si>
  <si>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</si>
  <si>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</si>
  <si>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</si>
  <si>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</si>
  <si>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</si>
  <si>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</si>
  <si>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</si>
  <si>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</si>
  <si>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</si>
  <si>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</si>
  <si>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</si>
  <si>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</si>
  <si>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</si>
  <si>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</si>
  <si>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</si>
  <si>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</si>
  <si>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</si>
  <si>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</si>
  <si>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</si>
  <si>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</si>
  <si>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</si>
  <si>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</si>
  <si>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</si>
  <si>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</si>
  <si>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</si>
  <si>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</si>
  <si>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</si>
  <si>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</si>
  <si>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</si>
  <si>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</si>
  <si>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</si>
  <si>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</si>
  <si>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</si>
  <si>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</si>
  <si>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</si>
  <si>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</si>
  <si>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</si>
  <si>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</si>
  <si>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</si>
  <si>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</si>
  <si>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</si>
  <si>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</si>
  <si>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</si>
  <si>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</si>
  <si>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</si>
  <si>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</si>
  <si>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</si>
  <si>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</si>
  <si>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</si>
  <si>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</si>
  <si>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</si>
  <si>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</si>
  <si>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</si>
  <si>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</si>
  <si>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</si>
  <si>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</si>
  <si>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</si>
  <si>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</si>
  <si>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</si>
  <si>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</si>
  <si>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</si>
  <si>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</si>
  <si>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</si>
  <si>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</si>
  <si>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</si>
  <si>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</si>
  <si>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</si>
  <si>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</si>
  <si>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</si>
  <si>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</si>
  <si>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</si>
  <si>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</si>
  <si>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</si>
  <si>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</si>
  <si>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</si>
  <si>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</si>
  <si>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</si>
  <si>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</si>
  <si>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</si>
  <si>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</si>
  <si>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</si>
  <si>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</si>
  <si>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</si>
  <si>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</si>
  <si>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</si>
  <si>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</si>
  <si>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</si>
  <si>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</si>
  <si>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</si>
  <si>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</si>
  <si>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</si>
  <si>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</si>
  <si>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</si>
  <si>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</si>
  <si>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</si>
  <si>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</si>
  <si>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</si>
  <si>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</si>
  <si>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</si>
  <si>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</si>
  <si>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</si>
  <si>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</si>
  <si>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</si>
  <si>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</si>
  <si>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</si>
  <si>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</si>
  <si>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</si>
  <si>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</si>
  <si>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</si>
  <si>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</si>
  <si>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</si>
  <si>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</si>
  <si>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</si>
  <si>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</si>
  <si>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</si>
  <si>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</si>
  <si>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</si>
  <si>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</si>
  <si>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</si>
  <si>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</si>
  <si>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</si>
  <si>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</si>
  <si>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</si>
  <si>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</si>
  <si>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</si>
  <si>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</si>
  <si>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</si>
  <si>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</si>
  <si>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</si>
  <si>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</si>
  <si>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</si>
  <si>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</si>
  <si>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</si>
  <si>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</si>
  <si>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</si>
  <si>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</si>
  <si>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</si>
  <si>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</si>
  <si>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</si>
  <si>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</si>
  <si>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</si>
  <si>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</si>
  <si>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</si>
  <si>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</si>
  <si>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</si>
  <si>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</si>
  <si>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</si>
  <si>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</si>
  <si>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</si>
  <si>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</si>
  <si>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</si>
  <si>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</si>
  <si>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</si>
  <si>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</si>
  <si>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</si>
  <si>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</si>
  <si>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</si>
  <si>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</si>
  <si>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</si>
  <si>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</si>
  <si>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</si>
  <si>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</si>
  <si>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</si>
  <si>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</si>
  <si>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</si>
  <si>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</si>
  <si>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</si>
  <si>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</si>
  <si>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</si>
  <si>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</si>
  <si>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</si>
  <si>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</si>
  <si>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</si>
  <si>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</si>
  <si>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</si>
  <si>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</si>
  <si>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</si>
  <si>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</si>
  <si>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</si>
  <si>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</si>
  <si>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</si>
  <si>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</si>
  <si>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</si>
  <si>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</si>
  <si>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</si>
  <si>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</si>
  <si>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</si>
  <si>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</si>
  <si>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</si>
  <si>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</si>
  <si>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</si>
  <si>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</si>
  <si>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</si>
  <si>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</si>
  <si>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</si>
  <si>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</si>
  <si>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</si>
  <si>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</si>
  <si>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</si>
  <si>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</si>
  <si>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</si>
  <si>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</si>
  <si>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</si>
  <si>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</si>
  <si>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</si>
  <si>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</si>
  <si>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</si>
  <si>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</si>
  <si>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</si>
  <si>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</si>
  <si>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</si>
  <si>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</si>
  <si>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</si>
  <si>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</si>
  <si>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</si>
  <si>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</si>
  <si>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</si>
  <si>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</si>
  <si>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</si>
  <si>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</si>
  <si>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</si>
  <si>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</si>
  <si>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</si>
  <si>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</si>
  <si>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</si>
  <si>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</si>
  <si>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</si>
  <si>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</si>
  <si>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</si>
  <si>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</si>
  <si>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</si>
  <si>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</si>
  <si>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</si>
  <si>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</si>
  <si>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</si>
  <si>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</si>
  <si>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</si>
  <si>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</si>
  <si>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</si>
  <si>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</si>
  <si>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</si>
  <si>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</si>
  <si>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</si>
  <si>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</si>
  <si>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</si>
  <si>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</si>
  <si>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</si>
  <si>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</si>
  <si>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</si>
  <si>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</si>
  <si>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</si>
  <si>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</si>
  <si>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</si>
  <si>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</si>
  <si>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</si>
  <si>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</si>
  <si>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</si>
  <si>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</si>
  <si>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</si>
  <si>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</si>
  <si>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</si>
  <si>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</si>
  <si>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</si>
  <si>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</si>
  <si>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</si>
  <si>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</si>
  <si>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</si>
  <si>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</si>
  <si>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</si>
  <si>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</si>
  <si>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</si>
  <si>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</si>
  <si>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</si>
  <si>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</si>
  <si>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</si>
  <si>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</si>
  <si>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</si>
  <si>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</si>
  <si>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</si>
  <si>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</si>
  <si>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</si>
  <si>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</si>
  <si>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</si>
  <si>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</si>
  <si>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</si>
  <si>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</si>
  <si>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</si>
  <si>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</si>
  <si>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</si>
  <si>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</si>
  <si>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</si>
  <si>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</si>
  <si>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</si>
  <si>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</si>
  <si>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</si>
  <si>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</si>
  <si>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</si>
  <si>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</si>
  <si>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</si>
  <si>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</si>
  <si>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</si>
  <si>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</si>
  <si>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</si>
  <si>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</si>
  <si>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</si>
  <si>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</si>
  <si>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</si>
  <si>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</si>
  <si>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</si>
  <si>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</si>
  <si>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</si>
  <si>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</si>
  <si>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</si>
  <si>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</si>
  <si>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</si>
  <si>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</si>
  <si>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</si>
  <si>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</si>
  <si>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</si>
  <si>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</si>
  <si>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</si>
  <si>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</si>
  <si>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</si>
  <si>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</si>
  <si>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</si>
  <si>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</si>
  <si>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</si>
  <si>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</si>
  <si>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</si>
  <si>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</si>
  <si>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</si>
  <si>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</si>
  <si>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</si>
  <si>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</si>
  <si>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</si>
  <si>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</si>
  <si>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</si>
  <si>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</si>
  <si>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</si>
  <si>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</si>
  <si>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</si>
  <si>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</si>
  <si>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</si>
  <si>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</si>
  <si>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</si>
  <si>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</si>
  <si>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</si>
  <si>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</si>
  <si>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</si>
  <si>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</si>
  <si>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</si>
  <si>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</si>
  <si>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</si>
  <si>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</si>
  <si>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</si>
  <si>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</si>
  <si>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</si>
  <si>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</si>
  <si>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</si>
  <si>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</si>
  <si>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</si>
  <si>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</si>
  <si>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</si>
  <si>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</si>
  <si>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</si>
  <si>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</si>
  <si>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</si>
  <si>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</si>
  <si>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</si>
  <si>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</si>
  <si>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</si>
  <si>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</si>
  <si>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</si>
  <si>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</si>
  <si>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</si>
  <si>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</si>
  <si>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</si>
  <si>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</si>
  <si>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</si>
  <si>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</si>
  <si>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</si>
  <si>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</si>
  <si>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</si>
  <si>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</si>
  <si>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</si>
  <si>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</si>
  <si>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</si>
  <si>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</si>
  <si>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</si>
  <si>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</si>
  <si>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</si>
  <si>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</si>
  <si>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</si>
  <si>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</si>
  <si>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</si>
  <si>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</si>
  <si>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</si>
  <si>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</si>
  <si>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</si>
  <si>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</si>
  <si>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</si>
  <si>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</si>
  <si>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</si>
  <si>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</si>
  <si>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</si>
  <si>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</si>
  <si>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</si>
  <si>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</si>
  <si>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</si>
  <si>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</si>
  <si>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</si>
  <si>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</si>
  <si>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</si>
  <si>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</si>
  <si>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</si>
  <si>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</si>
  <si>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</si>
  <si>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</si>
  <si>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</si>
  <si>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</si>
  <si>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</si>
  <si>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</si>
  <si>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</si>
  <si>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</si>
  <si>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</si>
  <si>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</si>
  <si>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</si>
  <si>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</si>
  <si>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</si>
  <si>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</si>
  <si>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</si>
  <si>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</si>
  <si>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</si>
  <si>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</si>
  <si>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</si>
  <si>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</si>
  <si>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</si>
  <si>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</si>
  <si>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</si>
  <si>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</si>
  <si>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</si>
  <si>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</si>
  <si>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</si>
  <si>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</si>
  <si>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</si>
  <si>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</si>
  <si>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</si>
  <si>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</si>
  <si>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</si>
  <si>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</si>
  <si>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</si>
  <si>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</si>
  <si>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</si>
  <si>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</si>
  <si>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</si>
  <si>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</si>
  <si>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</si>
  <si>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</si>
  <si>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</si>
  <si>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</si>
  <si>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</si>
  <si>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</si>
  <si>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</si>
  <si>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</si>
  <si>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</si>
  <si>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</si>
  <si>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</si>
  <si>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</si>
  <si>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</si>
  <si>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</si>
  <si>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</si>
  <si>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</si>
  <si>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</si>
  <si>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</si>
  <si>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</si>
  <si>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</si>
  <si>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</si>
  <si>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</si>
  <si>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</si>
  <si>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</si>
  <si>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</si>
  <si>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</si>
  <si>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</si>
  <si>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</si>
  <si>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</si>
  <si>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</si>
  <si>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</si>
  <si>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</si>
  <si>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</si>
  <si>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</si>
  <si>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</si>
  <si>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</si>
  <si>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</si>
  <si>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</si>
  <si>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</si>
  <si>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</si>
  <si>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</si>
  <si>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</si>
  <si>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</si>
  <si>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</si>
  <si>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</si>
  <si>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</si>
  <si>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</si>
  <si>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</si>
  <si>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</si>
  <si>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</si>
  <si>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</si>
  <si>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</si>
  <si>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</si>
  <si>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</si>
  <si>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</si>
  <si>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</si>
  <si>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</si>
  <si>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</si>
  <si>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</si>
  <si>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</si>
  <si>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</si>
  <si>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</si>
  <si>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</si>
  <si>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</si>
  <si>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</si>
  <si>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</si>
  <si>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</si>
  <si>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</si>
  <si>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</si>
  <si>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</si>
  <si>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</si>
  <si>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</si>
  <si>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</si>
  <si>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</si>
  <si>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</si>
  <si>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</si>
  <si>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</si>
  <si>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</si>
  <si>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</si>
  <si>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</si>
  <si>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</si>
  <si>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</si>
  <si>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</si>
  <si>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</si>
  <si>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</si>
  <si>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</si>
  <si>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</si>
  <si>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</si>
  <si>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</si>
  <si>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</si>
  <si>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</si>
  <si>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</si>
  <si>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</si>
  <si>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</si>
  <si>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</si>
  <si>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</si>
  <si>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</si>
  <si>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</si>
  <si>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</si>
  <si>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</si>
  <si>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</si>
  <si>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</si>
  <si>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</si>
  <si>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</si>
  <si>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</si>
  <si>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</si>
  <si>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</si>
  <si>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</si>
  <si>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</si>
  <si>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</si>
  <si>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</si>
  <si>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</si>
  <si>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</si>
  <si>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</si>
  <si>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</si>
  <si>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</si>
  <si>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</si>
  <si>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</si>
  <si>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</si>
  <si>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</si>
  <si>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</si>
  <si>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</si>
  <si>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</si>
  <si>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</si>
  <si>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</si>
  <si>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</si>
  <si>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</si>
  <si>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</si>
  <si>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</si>
  <si>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</si>
  <si>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</si>
  <si>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</si>
  <si>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</si>
  <si>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</si>
  <si>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</si>
  <si>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</si>
  <si>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</si>
  <si>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</si>
  <si>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</si>
  <si>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</si>
  <si>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</si>
  <si>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</si>
  <si>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</si>
  <si>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</si>
  <si>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</si>
  <si>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</si>
  <si>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</si>
  <si>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</si>
  <si>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</si>
  <si>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</si>
  <si>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</si>
  <si>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</si>
  <si>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</si>
  <si>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</si>
  <si>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</si>
  <si>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</si>
  <si>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</si>
  <si>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</si>
  <si>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</si>
  <si>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</si>
  <si>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</si>
  <si>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</si>
  <si>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</si>
  <si>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</si>
  <si>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</si>
  <si>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</si>
  <si>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</si>
  <si>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</si>
  <si>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</si>
  <si>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</si>
  <si>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</si>
  <si>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</si>
  <si>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</si>
  <si>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</si>
  <si>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</si>
  <si>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</si>
  <si>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</si>
  <si>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</si>
  <si>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</si>
  <si>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</si>
  <si>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</si>
  <si>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</si>
  <si>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</si>
  <si>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</si>
  <si>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</si>
  <si>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</si>
  <si>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</si>
  <si>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</si>
  <si>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</si>
  <si>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</si>
  <si>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</si>
  <si>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</si>
  <si>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</si>
  <si>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</si>
  <si>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</si>
  <si>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</si>
  <si>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</si>
  <si>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</si>
  <si>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</si>
  <si>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</si>
  <si>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</si>
  <si>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</si>
  <si>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</si>
  <si>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</si>
  <si>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</si>
  <si>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</si>
  <si>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</si>
  <si>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</si>
  <si>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</si>
  <si>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</si>
  <si>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</si>
  <si>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</si>
  <si>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</si>
  <si>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</si>
  <si>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</si>
  <si>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</si>
  <si>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</si>
  <si>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</si>
  <si>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</si>
  <si>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</si>
  <si>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</si>
  <si>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</si>
  <si>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</si>
  <si>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</si>
  <si>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</si>
  <si>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</si>
  <si>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</si>
  <si>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</si>
  <si>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</si>
  <si>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</si>
  <si>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</si>
  <si>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</si>
  <si>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</si>
  <si>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</si>
  <si>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</si>
  <si>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</si>
  <si>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</si>
  <si>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</si>
  <si>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</si>
  <si>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</si>
  <si>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</si>
  <si>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</si>
  <si>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</si>
  <si>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</si>
  <si>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</si>
  <si>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</si>
  <si>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</si>
  <si>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</si>
  <si>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</si>
  <si>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</si>
  <si>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</si>
  <si>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</si>
  <si>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</si>
  <si>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</si>
  <si>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</si>
  <si>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</si>
  <si>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</si>
  <si>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</si>
  <si>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</si>
  <si>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</si>
  <si>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</si>
  <si>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</si>
  <si>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</si>
  <si>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</si>
  <si>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</si>
  <si>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</si>
  <si>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</si>
  <si>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</si>
  <si>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</si>
  <si>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</si>
  <si>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</si>
  <si>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</si>
  <si>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</si>
  <si>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</si>
  <si>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</si>
  <si>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</si>
  <si>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</si>
  <si>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</si>
  <si>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</si>
  <si>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</si>
  <si>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</si>
  <si>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</si>
  <si>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</si>
  <si>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</si>
  <si>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</si>
  <si>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</si>
  <si>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</si>
  <si>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</si>
  <si>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</si>
  <si>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</si>
  <si>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</si>
  <si>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</si>
  <si>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</si>
  <si>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</si>
  <si>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</si>
  <si>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</si>
  <si>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</si>
  <si>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</si>
  <si>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</si>
  <si>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</si>
  <si>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</si>
  <si>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</si>
  <si>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</si>
  <si>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</si>
  <si>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</si>
  <si>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</si>
  <si>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</si>
  <si>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</si>
  <si>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</si>
  <si>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</si>
  <si>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</si>
  <si>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</si>
  <si>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</si>
  <si>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</si>
  <si>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</si>
  <si>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</si>
  <si>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</si>
  <si>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</si>
  <si>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</si>
  <si>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</si>
  <si>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</si>
  <si>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</si>
  <si>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</si>
  <si>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</si>
  <si>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</si>
  <si>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</si>
  <si>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</si>
  <si>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</si>
  <si>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</si>
  <si>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</si>
  <si>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</si>
  <si>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</si>
  <si>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</si>
  <si>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</si>
  <si>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</si>
  <si>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</si>
  <si>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</si>
  <si>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</si>
  <si>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</si>
  <si>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</si>
  <si>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</si>
  <si>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</si>
  <si>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</si>
  <si>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</si>
  <si>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</si>
  <si>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</si>
  <si>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</si>
  <si>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</si>
  <si>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</si>
  <si>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</si>
  <si>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</si>
  <si>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</si>
  <si>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</si>
  <si>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</si>
  <si>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</si>
  <si>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</si>
  <si>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</si>
  <si>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</si>
  <si>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</si>
  <si>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</si>
  <si>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</si>
  <si>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</si>
  <si>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</si>
  <si>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</si>
  <si>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</si>
  <si>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</si>
  <si>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</si>
  <si>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</si>
  <si>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</si>
  <si>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</si>
  <si>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</si>
  <si>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</si>
  <si>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</si>
  <si>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</si>
  <si>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</si>
  <si>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</si>
  <si>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</si>
  <si>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</si>
  <si>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</si>
  <si>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</si>
  <si>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</si>
  <si>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</si>
  <si>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</si>
  <si>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</si>
  <si>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</si>
  <si>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</si>
  <si>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</si>
  <si>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</si>
  <si>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</si>
  <si>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</si>
  <si>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</si>
  <si>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</si>
  <si>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</si>
  <si>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</si>
  <si>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</si>
  <si>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</si>
  <si>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</si>
  <si>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</si>
  <si>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</si>
  <si>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</si>
  <si>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</si>
  <si>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</si>
  <si>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</si>
  <si>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</si>
  <si>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</si>
  <si>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</si>
  <si>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</si>
  <si>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</si>
  <si>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</si>
  <si>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</si>
  <si>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</si>
  <si>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</si>
  <si>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</si>
  <si>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</si>
  <si>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</si>
  <si>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</si>
  <si>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</si>
  <si>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</si>
  <si>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</si>
  <si>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</si>
  <si>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</si>
  <si>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</si>
  <si>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</si>
  <si>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</si>
  <si>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</si>
  <si>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</si>
  <si>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</si>
  <si>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</si>
  <si>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</si>
  <si>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</si>
  <si>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</si>
  <si>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</si>
  <si>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</si>
  <si>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</si>
  <si>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</si>
  <si>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</si>
  <si>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</si>
  <si>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</si>
  <si>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</si>
  <si>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</si>
  <si>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</si>
  <si>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</si>
  <si>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</si>
  <si>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</si>
  <si>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</si>
  <si>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</si>
  <si>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</si>
  <si>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</si>
  <si>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</si>
  <si>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</si>
  <si>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</si>
  <si>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</si>
  <si>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</si>
  <si>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</si>
  <si>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</si>
  <si>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</si>
  <si>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</si>
  <si>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</si>
  <si>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</si>
  <si>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</si>
  <si>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</si>
  <si>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</si>
  <si>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</si>
  <si>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</si>
  <si>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</si>
  <si>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</si>
  <si>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</si>
  <si>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</si>
  <si>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</si>
  <si>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</si>
  <si>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</si>
  <si>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</si>
  <si>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</si>
  <si>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</si>
  <si>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</si>
  <si>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</si>
  <si>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</si>
  <si>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</si>
  <si>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</si>
  <si>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</si>
  <si>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</si>
  <si>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</si>
  <si>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</si>
  <si>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</si>
  <si>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</si>
  <si>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</si>
  <si>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</si>
  <si>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</si>
  <si>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</si>
  <si>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</si>
  <si>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</si>
  <si>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</si>
  <si>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</si>
  <si>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</si>
  <si>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</si>
  <si>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</si>
  <si>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</si>
  <si>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</si>
  <si>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</si>
  <si>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</si>
  <si>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</si>
  <si>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</si>
  <si>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</si>
  <si>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</si>
  <si>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</si>
  <si>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</si>
  <si>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</si>
  <si>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</si>
  <si>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</si>
  <si>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</si>
  <si>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</si>
  <si>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</si>
  <si>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</si>
  <si>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</si>
  <si>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</si>
  <si>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</si>
  <si>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</si>
  <si>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</si>
  <si>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</si>
  <si>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</si>
  <si>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</si>
  <si>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</si>
  <si>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</si>
  <si>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</si>
  <si>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</si>
  <si>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</si>
  <si>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</si>
  <si>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</si>
  <si>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</si>
  <si>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</si>
  <si>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</si>
  <si>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</si>
  <si>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</si>
  <si>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</si>
  <si>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</si>
  <si>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</si>
  <si>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</si>
  <si>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</si>
  <si>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</si>
  <si>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</si>
  <si>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</si>
  <si>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</si>
  <si>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</si>
  <si>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</si>
  <si>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</si>
  <si>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</si>
  <si>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</si>
  <si>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</si>
  <si>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</si>
  <si>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</si>
  <si>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</si>
  <si>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</si>
  <si>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</si>
  <si>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</si>
  <si>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</si>
  <si>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</si>
  <si>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</si>
  <si>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</si>
  <si>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</si>
  <si>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</si>
  <si>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</si>
  <si>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</si>
  <si>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</si>
  <si>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</si>
  <si>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</si>
  <si>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</si>
  <si>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</si>
  <si>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</si>
  <si>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</si>
  <si>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</si>
  <si>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</si>
  <si>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</si>
  <si>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</si>
  <si>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</si>
  <si>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</si>
  <si>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</si>
  <si>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</si>
  <si>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</si>
  <si>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</si>
  <si>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</si>
  <si>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</si>
  <si>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</si>
  <si>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</si>
  <si>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</si>
  <si>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</si>
  <si>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</si>
  <si>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</si>
  <si>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</si>
  <si>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</si>
  <si>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</si>
  <si>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</si>
  <si>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</si>
  <si>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</si>
  <si>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</si>
  <si>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</si>
  <si>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</si>
  <si>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</si>
  <si>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</si>
  <si>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</si>
  <si>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</si>
  <si>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</si>
  <si>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</si>
  <si>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</si>
  <si>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</si>
  <si>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</si>
  <si>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</si>
  <si>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</si>
  <si>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</si>
  <si>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</si>
  <si>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</si>
  <si>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</si>
  <si>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</si>
  <si>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</si>
  <si>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</si>
  <si>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</si>
  <si>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</si>
  <si>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</si>
  <si>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</si>
  <si>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</si>
  <si>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</si>
  <si>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</si>
  <si>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</si>
  <si>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</si>
  <si>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</si>
  <si>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</si>
  <si>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</si>
  <si>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</si>
  <si>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</si>
  <si>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</si>
  <si>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</si>
  <si>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</si>
  <si>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</si>
  <si>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</si>
  <si>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</si>
  <si>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</si>
  <si>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</si>
  <si>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</si>
  <si>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</si>
  <si>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</si>
  <si>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</si>
  <si>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</si>
  <si>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</si>
  <si>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</si>
  <si>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</si>
  <si>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</si>
  <si>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</si>
  <si>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</si>
  <si>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</si>
  <si>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</si>
  <si>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</si>
  <si>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</si>
  <si>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</si>
  <si>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</si>
  <si>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</si>
  <si>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</si>
  <si>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</si>
  <si>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</si>
  <si>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</si>
  <si>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</si>
  <si>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</si>
  <si>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</si>
  <si>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</si>
  <si>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</si>
  <si>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</si>
  <si>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</si>
  <si>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</si>
  <si>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</si>
  <si>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</si>
  <si>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</si>
  <si>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</si>
  <si>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</si>
  <si>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</si>
  <si>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</si>
  <si>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</si>
  <si>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</si>
  <si>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</si>
  <si>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</si>
  <si>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</si>
  <si>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</si>
  <si>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</si>
  <si>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</si>
  <si>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</si>
  <si>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</si>
  <si>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</si>
  <si>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</si>
  <si>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</si>
  <si>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</si>
  <si>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</si>
  <si>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</si>
  <si>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</si>
  <si>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</si>
  <si>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</si>
  <si>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</si>
  <si>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</si>
  <si>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</si>
  <si>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</si>
  <si>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</si>
  <si>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</si>
  <si>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</si>
  <si>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</si>
  <si>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</si>
  <si>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</si>
  <si>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</si>
  <si>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</si>
  <si>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</si>
  <si>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</si>
  <si>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</si>
  <si>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</si>
  <si>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</si>
  <si>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</si>
  <si>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</si>
  <si>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</si>
  <si>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</si>
  <si>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</si>
  <si>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</si>
  <si>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</si>
  <si>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</si>
  <si>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</si>
  <si>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</si>
  <si>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</si>
  <si>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</si>
  <si>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</si>
  <si>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</si>
  <si>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</si>
  <si>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</si>
  <si>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</si>
  <si>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</si>
  <si>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</si>
  <si>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</si>
  <si>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</si>
  <si>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</si>
  <si>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</si>
  <si>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</si>
  <si>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</si>
  <si>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</si>
  <si>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</si>
  <si>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</si>
  <si>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</si>
  <si>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</si>
  <si>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</si>
  <si>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</si>
  <si>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</si>
  <si>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</si>
  <si>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</si>
  <si>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</si>
  <si>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</si>
  <si>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</si>
  <si>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</si>
  <si>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</si>
  <si>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</si>
  <si>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</si>
  <si>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</si>
  <si>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</si>
  <si>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</si>
  <si>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</si>
  <si>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</si>
  <si>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</si>
  <si>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</si>
  <si>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</si>
  <si>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</si>
  <si>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</si>
  <si>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</si>
  <si>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</si>
  <si>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</si>
  <si>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</si>
  <si>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</si>
  <si>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</si>
  <si>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</si>
  <si>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</si>
  <si>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</si>
  <si>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</si>
  <si>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</si>
  <si>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</si>
  <si>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</si>
  <si>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</si>
  <si>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</si>
  <si>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</si>
  <si>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</si>
  <si>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</si>
  <si>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</si>
  <si>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</si>
  <si>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</si>
  <si>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</si>
  <si>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</si>
  <si>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</si>
  <si>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</si>
  <si>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</si>
  <si>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</si>
  <si>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</si>
  <si>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</si>
  <si>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</si>
  <si>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</si>
  <si>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</si>
  <si>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</si>
  <si>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</si>
  <si>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</si>
  <si>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</si>
  <si>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</si>
  <si>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</si>
  <si>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</si>
  <si>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</si>
  <si>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</si>
  <si>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</si>
  <si>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</si>
  <si>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</si>
  <si>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</si>
  <si>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</si>
  <si>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</si>
  <si>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</si>
  <si>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</si>
  <si>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</si>
  <si>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</si>
  <si>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</si>
  <si>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</si>
  <si>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</si>
  <si>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</si>
  <si>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</si>
  <si>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</si>
  <si>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</si>
  <si>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</si>
  <si>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</si>
  <si>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</si>
  <si>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</si>
  <si>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</si>
  <si>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</si>
  <si>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</si>
  <si>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</si>
  <si>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</si>
  <si>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</si>
  <si>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</si>
  <si>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</si>
  <si>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</si>
  <si>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</si>
  <si>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</si>
  <si>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</si>
  <si>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</si>
  <si>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</si>
  <si>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</si>
  <si>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</si>
  <si>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</si>
  <si>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</si>
  <si>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</si>
  <si>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</si>
  <si>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</si>
  <si>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</si>
  <si>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</si>
  <si>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</si>
  <si>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</si>
  <si>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</si>
  <si>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</si>
  <si>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</si>
  <si>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</si>
  <si>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</si>
  <si>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</si>
  <si>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</si>
  <si>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</si>
  <si>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</si>
  <si>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</si>
  <si>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</si>
  <si>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</si>
  <si>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</si>
  <si>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</si>
  <si>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</si>
  <si>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</si>
  <si>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</si>
  <si>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</si>
  <si>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</si>
  <si>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</si>
  <si>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</si>
  <si>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</si>
  <si>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</si>
  <si>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</si>
  <si>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</si>
  <si>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</si>
  <si>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</si>
  <si>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</si>
  <si>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</si>
  <si>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</si>
  <si>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</si>
  <si>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</si>
  <si>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</si>
  <si>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</si>
  <si>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</si>
  <si>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</si>
  <si>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</si>
  <si>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</si>
  <si>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</si>
  <si>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</si>
  <si>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</si>
  <si>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</si>
  <si>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</si>
  <si>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</si>
  <si>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</si>
  <si>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</si>
  <si>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</si>
  <si>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</si>
  <si>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</si>
  <si>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</si>
  <si>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</si>
  <si>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</si>
  <si>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</si>
  <si>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</si>
  <si>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</si>
  <si>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</si>
  <si>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</si>
  <si>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</si>
  <si>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</si>
  <si>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</si>
  <si>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</si>
  <si>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</si>
  <si>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</si>
  <si>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</si>
  <si>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</si>
  <si>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</si>
  <si>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</si>
  <si>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</si>
  <si>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</si>
  <si>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</si>
  <si>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</si>
  <si>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</si>
  <si>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</si>
  <si>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</si>
  <si>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</si>
  <si>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</si>
  <si>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</si>
  <si>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</si>
  <si>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</si>
  <si>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</si>
  <si>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</si>
  <si>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</si>
  <si>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</si>
  <si>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</si>
  <si>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</si>
  <si>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</si>
  <si>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</si>
  <si>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</si>
  <si>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</si>
  <si>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</si>
  <si>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</si>
  <si>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</si>
  <si>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</si>
  <si>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</si>
  <si>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</si>
  <si>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</si>
  <si>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</si>
  <si>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</si>
  <si>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</si>
  <si>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</si>
  <si>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</si>
  <si>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</si>
  <si>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</si>
  <si>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</si>
  <si>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</si>
  <si>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</si>
  <si>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</si>
  <si>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</si>
  <si>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</si>
  <si>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</si>
  <si>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</si>
  <si>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</si>
  <si>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</si>
  <si>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</si>
  <si>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</si>
  <si>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</si>
  <si>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</si>
  <si>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</si>
  <si>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</si>
  <si>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</si>
  <si>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</si>
  <si>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</si>
  <si>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</si>
  <si>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</si>
  <si>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</si>
  <si>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</si>
  <si>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</si>
  <si>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</si>
  <si>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</si>
  <si>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</si>
  <si>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</si>
  <si>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</si>
  <si>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</si>
  <si>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</si>
  <si>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</si>
  <si>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</si>
  <si>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</si>
  <si>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</si>
  <si>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</si>
  <si>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</si>
  <si>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</si>
  <si>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</si>
  <si>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</si>
  <si>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</si>
  <si>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</si>
  <si>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</si>
  <si>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</si>
  <si>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</si>
  <si>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</si>
  <si>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</si>
  <si>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</si>
  <si>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</si>
  <si>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</si>
  <si>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</si>
  <si>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</si>
  <si>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</si>
  <si>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</si>
  <si>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</si>
  <si>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</si>
  <si>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</si>
  <si>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</si>
  <si>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</si>
  <si>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</si>
  <si>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</si>
  <si>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</si>
  <si>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</si>
  <si>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</si>
  <si>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</si>
  <si>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</si>
  <si>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</si>
  <si>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</si>
  <si>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</si>
  <si>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</si>
  <si>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</si>
  <si>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</si>
  <si>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</si>
  <si>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</si>
  <si>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</si>
  <si>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</si>
  <si>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</si>
  <si>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</si>
  <si>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</si>
  <si>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</si>
  <si>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</si>
  <si>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</si>
  <si>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</si>
  <si>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</si>
  <si>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</si>
  <si>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</si>
  <si>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</si>
  <si>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</si>
  <si>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</si>
  <si>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</si>
  <si>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</si>
  <si>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</si>
  <si>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</si>
  <si>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</si>
  <si>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</si>
  <si>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</si>
  <si>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</si>
  <si>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</si>
  <si>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</si>
  <si>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</si>
  <si>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</si>
  <si>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</si>
  <si>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</si>
  <si>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</si>
  <si>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</si>
  <si>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</si>
  <si>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</si>
  <si>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</si>
  <si>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</si>
  <si>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</si>
  <si>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</si>
  <si>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</si>
  <si>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</si>
  <si>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</si>
  <si>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</si>
  <si>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</si>
  <si>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</si>
  <si>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</si>
  <si>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</si>
  <si>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</si>
  <si>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</si>
  <si>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</si>
  <si>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</si>
  <si>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</si>
  <si>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</si>
  <si>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</si>
  <si>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</si>
  <si>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</si>
  <si>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</si>
  <si>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</si>
  <si>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</si>
  <si>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</si>
  <si>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</si>
  <si>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</si>
  <si>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</si>
  <si>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</si>
  <si>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</si>
  <si>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</si>
  <si>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</si>
  <si>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</si>
  <si>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</si>
  <si>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</si>
  <si>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</si>
  <si>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</si>
  <si>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</si>
  <si>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</si>
  <si>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</si>
  <si>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</si>
  <si>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</si>
  <si>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</si>
  <si>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</si>
  <si>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</si>
  <si>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</si>
  <si>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</si>
  <si>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</si>
  <si>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</si>
  <si>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</si>
  <si>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</si>
  <si>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</si>
  <si>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</si>
  <si>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</si>
  <si>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</si>
  <si>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</si>
  <si>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</si>
  <si>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</si>
  <si>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</si>
  <si>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</si>
  <si>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</si>
  <si>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</si>
  <si>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</si>
  <si>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</si>
  <si>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</si>
  <si>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</si>
  <si>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</si>
  <si>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</si>
  <si>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</si>
  <si>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</si>
  <si>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</si>
  <si>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</si>
  <si>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</si>
  <si>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</si>
  <si>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</si>
  <si>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</si>
  <si>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</si>
  <si>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</si>
  <si>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</si>
  <si>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</si>
  <si>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</si>
  <si>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</si>
  <si>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</si>
  <si>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</si>
  <si>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</si>
  <si>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</si>
  <si>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</si>
  <si>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</si>
  <si>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</si>
  <si>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</si>
  <si>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</si>
  <si>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</si>
  <si>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</si>
  <si>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</si>
  <si>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</si>
  <si>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</si>
  <si>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</si>
  <si>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</si>
  <si>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</si>
  <si>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</si>
  <si>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</si>
  <si>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</si>
  <si>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</si>
  <si>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</si>
  <si>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</si>
  <si>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</si>
  <si>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</si>
  <si>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</si>
  <si>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</si>
  <si>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</si>
  <si>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</si>
  <si>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</si>
  <si>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</si>
  <si>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</si>
  <si>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</si>
  <si>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</si>
  <si>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</si>
  <si>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</si>
  <si>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</si>
  <si>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</si>
  <si>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</si>
  <si>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</si>
  <si>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</si>
  <si>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</si>
  <si>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</si>
  <si>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</si>
  <si>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</si>
  <si>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</si>
  <si>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</si>
  <si>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</si>
  <si>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</si>
  <si>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</si>
  <si>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</si>
  <si>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</si>
  <si>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</si>
  <si>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</si>
  <si>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</si>
  <si>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</si>
  <si>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</si>
  <si>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</si>
  <si>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</si>
  <si>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</si>
  <si>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</si>
  <si>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</si>
  <si>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</si>
  <si>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</si>
  <si>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</si>
  <si>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</si>
  <si>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</si>
  <si>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</si>
  <si>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</si>
  <si>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</si>
  <si>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</si>
  <si>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</si>
  <si>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</si>
  <si>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</si>
  <si>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</si>
  <si>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</si>
  <si>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</si>
  <si>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</si>
  <si>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</si>
  <si>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</si>
  <si>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</si>
  <si>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</si>
  <si>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</si>
  <si>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</si>
  <si>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</si>
  <si>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</si>
  <si>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</si>
  <si>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</si>
  <si>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</si>
  <si>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</si>
  <si>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</si>
  <si>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</si>
  <si>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</si>
  <si>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</si>
  <si>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</si>
  <si>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</si>
  <si>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</si>
  <si>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</si>
  <si>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</si>
  <si>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</si>
  <si>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</si>
  <si>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</si>
  <si>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</si>
  <si>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</si>
  <si>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</si>
  <si>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</si>
  <si>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</si>
  <si>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ALMA YAMINA GRACIELA LÓPEZ NÁJERA</t>
  </si>
  <si>
    <t>DIRECTORA DE ATENCIÓN A GRUPOS PRIORITARIOS</t>
  </si>
  <si>
    <t>TELÉFONO DE CONTACTO: 5554831500</t>
  </si>
  <si>
    <t>EXTENSIÓN: 5924</t>
  </si>
  <si>
    <t>EDGAR RODOLFO BAUTISTA JIMÉNEZ</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</si>
</sst>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5"/>
  <sheetViews>
    <sheetView showGridLines="0" tabSelected="1" topLeftCell="O10" zoomScale="80" zoomScaleNormal="80" zoomScaleSheetLayoutView="33" zoomScalePageLayoutView="55" workbookViewId="0">
      <selection activeCell="W16" sqref="W16"/>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66.75" customHeight="1">
      <c r="A5" s="61"/>
      <c r="B5" s="60"/>
      <c r="C5" s="103" t="s">
        <v>16551</v>
      </c>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G5"/>
      <c r="AH5"/>
    </row>
    <row r="6" spans="1:34" s="41" customFormat="1" ht="40.5" customHeight="1">
      <c r="A6" s="61"/>
      <c r="B6" s="60"/>
      <c r="C6" s="106" t="s">
        <v>15427</v>
      </c>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G6"/>
      <c r="AH6"/>
    </row>
    <row r="7" spans="1:34" ht="54" customHeight="1">
      <c r="C7" s="104" t="s">
        <v>15428</v>
      </c>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G7"/>
      <c r="AH7"/>
    </row>
    <row r="8" spans="1:34" ht="25.5" customHeight="1">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G8"/>
      <c r="AH8"/>
    </row>
    <row r="9" spans="1:34" ht="46.5" customHeight="1">
      <c r="C9" s="112" t="s">
        <v>224</v>
      </c>
      <c r="D9" s="113"/>
      <c r="E9" s="113"/>
      <c r="F9" s="113"/>
      <c r="G9" s="113"/>
      <c r="H9" s="114"/>
      <c r="I9" s="112" t="str">
        <f>IFERROR(VLOOKUP('IR PP'!V9,Cat_URG!B1:C111,2,FALSE)," ")</f>
        <v>ALCALDÍA TLALPAN</v>
      </c>
      <c r="J9" s="113"/>
      <c r="K9" s="113"/>
      <c r="L9" s="113"/>
      <c r="M9" s="113"/>
      <c r="N9" s="113"/>
      <c r="O9" s="113"/>
      <c r="P9" s="113"/>
      <c r="Q9" s="113"/>
      <c r="R9" s="113"/>
      <c r="S9" s="113"/>
      <c r="T9" s="111" t="s">
        <v>15425</v>
      </c>
      <c r="U9" s="111"/>
      <c r="V9" s="107" t="s">
        <v>5053</v>
      </c>
      <c r="W9" s="107"/>
      <c r="X9" s="107"/>
      <c r="Y9" s="111" t="s">
        <v>15426</v>
      </c>
      <c r="Z9" s="111"/>
      <c r="AA9" s="111"/>
      <c r="AB9" s="112" t="s">
        <v>15432</v>
      </c>
      <c r="AC9" s="113"/>
      <c r="AD9" s="113"/>
      <c r="AE9" s="114"/>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04" t="s">
        <v>223</v>
      </c>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row>
    <row r="12" spans="1:34" ht="68.25" customHeight="1">
      <c r="B12" s="60" t="s">
        <v>15441</v>
      </c>
      <c r="C12" s="94" t="s">
        <v>16471</v>
      </c>
      <c r="D12" s="94" t="s">
        <v>16477</v>
      </c>
      <c r="E12" s="94" t="s">
        <v>16478</v>
      </c>
      <c r="F12" s="94" t="s">
        <v>16480</v>
      </c>
      <c r="G12" s="94" t="s">
        <v>16544</v>
      </c>
      <c r="H12" s="94" t="s">
        <v>15429</v>
      </c>
      <c r="I12" s="99" t="s">
        <v>15430</v>
      </c>
      <c r="J12" s="99"/>
      <c r="K12" s="99"/>
      <c r="L12" s="94" t="s">
        <v>16549</v>
      </c>
      <c r="M12" s="99" t="s">
        <v>16550</v>
      </c>
      <c r="N12" s="99"/>
      <c r="O12" s="99"/>
      <c r="P12" s="99" t="s">
        <v>15436</v>
      </c>
      <c r="Q12" s="99"/>
      <c r="R12" s="99"/>
      <c r="S12" s="108" t="s">
        <v>16543</v>
      </c>
      <c r="T12" s="109"/>
      <c r="U12" s="110"/>
      <c r="V12" s="93" t="s">
        <v>15435</v>
      </c>
      <c r="W12" s="94" t="s">
        <v>15437</v>
      </c>
      <c r="X12" s="94" t="s">
        <v>15438</v>
      </c>
      <c r="Y12" s="94" t="s">
        <v>15439</v>
      </c>
      <c r="Z12" s="94" t="s">
        <v>15440</v>
      </c>
      <c r="AA12" s="94" t="s">
        <v>16546</v>
      </c>
      <c r="AB12" s="94" t="s">
        <v>16552</v>
      </c>
      <c r="AC12" s="94" t="s">
        <v>16553</v>
      </c>
      <c r="AD12" s="94" t="s">
        <v>16554</v>
      </c>
      <c r="AE12" s="94" t="s">
        <v>16547</v>
      </c>
    </row>
    <row r="13" spans="1:34" ht="129.94999999999999" customHeight="1">
      <c r="A13" s="62">
        <v>5</v>
      </c>
      <c r="B13" s="63" t="str">
        <f t="shared" ref="B13:B17" si="0">CONCATENATE($V$9,H13)</f>
        <v>02CD14E134</v>
      </c>
      <c r="C13" s="73">
        <f>IFERROR(VLOOKUP(B13,Concentrado_PB!K$3:AP$1031,2,0)," ")</f>
        <v>1</v>
      </c>
      <c r="D13" s="73">
        <f>IFERROR(VLOOKUP(B13,Concentrado_PB!K$3:AP$1031,4,0)," ")</f>
        <v>6</v>
      </c>
      <c r="E13" s="73">
        <f>IFERROR(VLOOKUP(B13,Concentrado_PB!K$3:AP$1031,6,0)," ")</f>
        <v>1</v>
      </c>
      <c r="F13" s="74" t="str">
        <f>IFERROR(VLOOKUP(V$9&amp;A13,Concentrado_PB!A6:BX1035,27,0)," ")</f>
        <v>2.6.8</v>
      </c>
      <c r="G13" s="75" t="str">
        <f>IFERROR(VLOOKUP(V$9&amp;A13,Concentrado_PB!A6:BX1035,20,0)," ")</f>
        <v xml:space="preserve">10. Reducción de las desigualdades </v>
      </c>
      <c r="H13" s="73" t="str">
        <f>IFERROR(VLOOKUP(V$9&amp;A13,Concentrado_PB!A$3:I$1031,8,0),"")</f>
        <v>E134</v>
      </c>
      <c r="I13" s="96" t="str">
        <f>IFERROR(VLOOKUP(V$9&amp;A13,Concentrado_PB!A$3:I$1031,9,0)," ")</f>
        <v>E134_ATENCIÓN INTEGRAL PARA EL DESARROLLO INFANTIL</v>
      </c>
      <c r="J13" s="97"/>
      <c r="K13" s="98"/>
      <c r="L13" s="73">
        <f>IFERROR(VLOOKUP(B13,Concentrado_PB!K6:AP1035,24,0)," ")</f>
        <v>450</v>
      </c>
      <c r="M13" s="96" t="str">
        <f>IFERROR(VLOOKUP(B13,Concentrado_PB!K$2:AP$1031,25,0)," ")</f>
        <v>PROVEER A LOS 5 CENTROS DE DESARROLLO INFANTIL DE LA ALCALDIA DE INSUMOS, MATERIALES Y SERVICIOS NECESARIOS PARA SU CORRECTO FUNCIONAMIENTO, A FIN DE ATENDER A UNA POBLACION QUE VA HASTA LOS 450 INFANTES</v>
      </c>
      <c r="N13" s="97"/>
      <c r="O13" s="98"/>
      <c r="P13" s="96" t="str">
        <f>IFERROR(VLOOKUP(B13,Concentrado_PB!K$2:AP$1031,26,0)," ")</f>
        <v>NUMERO DE INFANTES ATENDIDOS EN EL EJERCICIO DE EJECUCION
LA ∑ DE LAS MATRICULAS REGISTRADAS EN CADA CENDI DE LA ALCALDIA</v>
      </c>
      <c r="Q13" s="97"/>
      <c r="R13" s="98"/>
      <c r="S13" s="96" t="str">
        <f>IFERROR(VLOOKUP(B13,Concentrado_PB!K$2:AP$1031,28,0)," ")</f>
        <v>MATRICULA REGISTRADA MEDIANTE INSCRIPCIONES EN LOS 5 CENTROS DE DESARROLLO INFANTIL(CENDIS) DE LA ALCALDIA</v>
      </c>
      <c r="T13" s="97"/>
      <c r="U13" s="98"/>
      <c r="V13" s="73" t="str">
        <f>IFERROR(VLOOKUP(B13,Concentrado_PB!K$2:AP$1031,27,0)," ")</f>
        <v>PERSONA</v>
      </c>
      <c r="W13" s="73">
        <v>0</v>
      </c>
      <c r="X13" s="73">
        <v>0</v>
      </c>
      <c r="Y13" s="73"/>
      <c r="Z13" s="73"/>
      <c r="AA13" s="76">
        <v>0</v>
      </c>
      <c r="AB13" s="91"/>
      <c r="AC13" s="90"/>
      <c r="AD13" s="92" t="str">
        <f t="shared" ref="AD13:AD17" si="1">IFERROR((AC13/AB13)," ")</f>
        <v xml:space="preserve"> </v>
      </c>
      <c r="AE13" s="77"/>
    </row>
    <row r="14" spans="1:34" ht="129.94999999999999" customHeight="1">
      <c r="A14" s="62">
        <v>16</v>
      </c>
      <c r="B14" s="63" t="str">
        <f t="shared" si="0"/>
        <v>02CD14S126</v>
      </c>
      <c r="C14" s="73">
        <f>IFERROR(VLOOKUP(B14,Concentrado_PB!K$3:AP$1031,2,0)," ")</f>
        <v>1</v>
      </c>
      <c r="D14" s="73">
        <f>IFERROR(VLOOKUP(B14,Concentrado_PB!K$3:AP$1031,4,0)," ")</f>
        <v>6</v>
      </c>
      <c r="E14" s="73">
        <f>IFERROR(VLOOKUP(B14,Concentrado_PB!K$3:AP$1031,6,0)," ")</f>
        <v>3</v>
      </c>
      <c r="F14" s="74" t="str">
        <f>IFERROR(VLOOKUP(V$9&amp;A14,Concentrado_PB!A17:BX1046,27,0)," ")</f>
        <v>2.6.2</v>
      </c>
      <c r="G14" s="75" t="str">
        <f>IFERROR(VLOOKUP(V$9&amp;A14,Concentrado_PB!A17:BX1046,20,0)," ")</f>
        <v xml:space="preserve">10. Reducción de las desigualdades </v>
      </c>
      <c r="H14" s="73" t="str">
        <f>IFERROR(VLOOKUP(V$9&amp;A14,Concentrado_PB!A$3:I$1031,8,0),"")</f>
        <v>S126</v>
      </c>
      <c r="I14" s="95" t="str">
        <f>IFERROR(VLOOKUP(V$9&amp;A14,Concentrado_PB!A$3:I$1031,9,0)," ")</f>
        <v>S126_COMUNIDAD   HUEHUEYOTL,  APOYO   A  COLECTIVOS   DE  PERSONAS ADULTAS MAYORES</v>
      </c>
      <c r="J14" s="95"/>
      <c r="K14" s="95"/>
      <c r="L14" s="73">
        <f>IFERROR(VLOOKUP(B14,Concentrado_PB!K17:AP1046,24,0)," ")</f>
        <v>2.3E-2</v>
      </c>
      <c r="M14" s="95" t="str">
        <f>IFERROR(VLOOKUP(B14,Concentrado_PB!K$2:AP$1031,25,0)," ")</f>
        <v>MIDE EL NUMERO DE PERSONAS ADULTAS MAYORES QUE PARTICIPAN EN LOS COLECTIVOS Y REDES DE APOYO.</v>
      </c>
      <c r="N14" s="95"/>
      <c r="O14" s="95"/>
      <c r="P14" s="95" t="str">
        <f>IFERROR(VLOOKUP(B14,Concentrado_PB!K$2:AP$1031,26,0)," ")</f>
        <v>(PERSONAS ADULTAS MAYORES QUE PARTICIPAN EN LOS COLECTIVOS Y REDES DE APOYO / NUMERO DE PERSONAS ADULTAS MAYORES DE LA DEMARCACION) * 100</v>
      </c>
      <c r="Q14" s="95"/>
      <c r="R14" s="95"/>
      <c r="S14" s="96" t="str">
        <f>IFERROR(VLOOKUP(B14,Concentrado_PB!K$2:AP$1031,28,0),"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4" s="97"/>
      <c r="U14" s="98"/>
      <c r="V14" s="73" t="str">
        <f>IFERROR(VLOOKUP(B14,Concentrado_PB!K$2:AP$1031,27,0)," ")</f>
        <v>PORCENTAJE</v>
      </c>
      <c r="W14" s="73">
        <f>IFERROR(VLOOKUP(B14,Concentrado_PB!K$2:AP$1031,29,0)," ")</f>
        <v>0</v>
      </c>
      <c r="X14" s="73">
        <f>IFERROR(VLOOKUP(B14,Concentrado_PB!K$2:AP$1031,30,0)," ")</f>
        <v>7.0000000000000001E-3</v>
      </c>
      <c r="Y14" s="73"/>
      <c r="Z14" s="73"/>
      <c r="AA14" s="76">
        <v>0</v>
      </c>
      <c r="AB14" s="91"/>
      <c r="AC14" s="90"/>
      <c r="AD14" s="92" t="str">
        <f t="shared" si="1"/>
        <v xml:space="preserve"> </v>
      </c>
      <c r="AE14" s="77"/>
    </row>
    <row r="15" spans="1:34" ht="129.94999999999999" customHeight="1">
      <c r="A15" s="62">
        <v>17</v>
      </c>
      <c r="B15" s="63" t="str">
        <f t="shared" si="0"/>
        <v>02CD14S127</v>
      </c>
      <c r="C15" s="73">
        <f>IFERROR(VLOOKUP(B15,Concentrado_PB!K$3:AP$1031,2,0)," ")</f>
        <v>1</v>
      </c>
      <c r="D15" s="73">
        <f>IFERROR(VLOOKUP(B15,Concentrado_PB!K$3:AP$1031,4,0)," ")</f>
        <v>6</v>
      </c>
      <c r="E15" s="73" t="str">
        <f>IFERROR(VLOOKUP(B15,Concentrado_PB!K$3:AP$1031,6,0)," ")</f>
        <v>0</v>
      </c>
      <c r="F15" s="74" t="str">
        <f>IFERROR(VLOOKUP(V$9&amp;A15,Concentrado_PB!A18:BX1047,27,0)," ")</f>
        <v>2.4.4</v>
      </c>
      <c r="G15" s="75" t="str">
        <f>IFERROR(VLOOKUP(V$9&amp;A15,Concentrado_PB!A18:BX1047,20,0)," ")</f>
        <v>11. Ciudades y comunidades sostenibles</v>
      </c>
      <c r="H15" s="73" t="str">
        <f>IFERROR(VLOOKUP(V$9&amp;A15,Concentrado_PB!A$3:I$1031,8,0),"")</f>
        <v>S127</v>
      </c>
      <c r="I15" s="95" t="str">
        <f>IFERROR(VLOOKUP(V$9&amp;A15,Concentrado_PB!A$3:I$1031,9,0)," ")</f>
        <v>S127_MOCHILA DE DERECHOS</v>
      </c>
      <c r="J15" s="95"/>
      <c r="K15" s="95"/>
      <c r="L15" s="73">
        <f>IFERROR(VLOOKUP(B15,Concentrado_PB!K18:AP1047,24,0)," ")</f>
        <v>1.7100000000000001E-2</v>
      </c>
      <c r="M15" s="95" t="str">
        <f>IFERROR(VLOOKUP(B15,Concentrado_PB!K$2:AP$1031,25,0)," ")</f>
        <v>MIDE EL NUMERO DE NIÑAS, NIÑOS, ADOLESCENTES, JOVENES, PERSONAS ADULTAS Y PERSONAS ADULTAS MAYORES BENEFICIADOS CON TALLERES.</v>
      </c>
      <c r="N15" s="95"/>
      <c r="O15" s="95"/>
      <c r="P15" s="95" t="str">
        <f>IFERROR(VLOOKUP(B15,Concentrado_PB!K$2:AP$1031,26,0)," ")</f>
        <v>(NUMERO NIÑAS, NIÑOS, ADOLESCENTES, JOVENES, PERSONAS ADULTAS Y PERSONAS ADULTAS MAYORES BENEFICIADOS CON TALLERES/ NUMERO DE PERSONAS QUE HABITAN EN ZONAS DE MUY BAJO Y BAJO INDICE DE DESARROLLO SOCIAL)*100</v>
      </c>
      <c r="Q15" s="95"/>
      <c r="R15" s="95"/>
      <c r="S15" s="96" t="str">
        <f>IFERROR(VLOOKUP(B15,Concentrado_PB!K$2:AP$1031,28,0)," ")</f>
        <v>LISTAS DE ASISTENCIA LAS CUALES ESTARAN DISPONIBLES PARA CONSULTA EN LA DIRECCION DE ATENCION A GRUPOS PRIORITARIOS, UBICADA EN PLAZA DE LA CONSTITUCION, INTERIOR DEL PARQUE JUANA DE ASBAJE, C.P. 14000, ALCALDIA DE TLALPAN.</v>
      </c>
      <c r="T15" s="97"/>
      <c r="U15" s="98"/>
      <c r="V15" s="73" t="str">
        <f>IFERROR(VLOOKUP(B15,Concentrado_PB!K$2:AP$1031,27,0)," ")</f>
        <v>PORCENTAJE</v>
      </c>
      <c r="W15" s="73">
        <f>IFERROR(VLOOKUP(B15,Concentrado_PB!K$2:AP$1031,29,0)," ")</f>
        <v>7.1000000000000004E-3</v>
      </c>
      <c r="X15" s="73">
        <f>IFERROR(VLOOKUP(B15,Concentrado_PB!K$2:AP$1031,30,0)," ")</f>
        <v>1.7100000000000001E-2</v>
      </c>
      <c r="Y15" s="73"/>
      <c r="Z15" s="73"/>
      <c r="AA15" s="76">
        <v>14</v>
      </c>
      <c r="AB15" s="91"/>
      <c r="AC15" s="90"/>
      <c r="AD15" s="92" t="str">
        <f t="shared" si="1"/>
        <v xml:space="preserve"> </v>
      </c>
      <c r="AE15" s="77"/>
    </row>
    <row r="16" spans="1:34" ht="129.94999999999999" customHeight="1">
      <c r="A16" s="62">
        <v>18</v>
      </c>
      <c r="B16" s="63" t="str">
        <f t="shared" si="0"/>
        <v>02CD14S128</v>
      </c>
      <c r="C16" s="73">
        <f>IFERROR(VLOOKUP(B16,Concentrado_PB!K$3:AP$1031,2,0)," ")</f>
        <v>1</v>
      </c>
      <c r="D16" s="73">
        <f>IFERROR(VLOOKUP(B16,Concentrado_PB!K$3:AP$1031,4,0)," ")</f>
        <v>6</v>
      </c>
      <c r="E16" s="73">
        <f>IFERROR(VLOOKUP(B16,Concentrado_PB!K$3:AP$1031,6,0)," ")</f>
        <v>1</v>
      </c>
      <c r="F16" s="74" t="str">
        <f>IFERROR(VLOOKUP(V$9&amp;A16,Concentrado_PB!A19:BX1048,27,0)," ")</f>
        <v>2.6.8</v>
      </c>
      <c r="G16" s="75" t="str">
        <f>IFERROR(VLOOKUP(V$9&amp;A16,Concentrado_PB!A19:BX1048,20,0)," ")</f>
        <v xml:space="preserve">10. Reducción de las desigualdades </v>
      </c>
      <c r="H16" s="73" t="str">
        <f>IFERROR(VLOOKUP(V$9&amp;A16,Concentrado_PB!A$3:I$1031,8,0),"")</f>
        <v>S128</v>
      </c>
      <c r="I16" s="95" t="str">
        <f>IFERROR(VLOOKUP(V$9&amp;A16,Concentrado_PB!A$3:I$1031,9,0)," ")</f>
        <v>S128_DEFENSORÍA  DE  LOS  DERECHOS  Y  APOYOS  ECONÓMICOS  A NIÑAS  Y NIÑOS DE TLALPAN</v>
      </c>
      <c r="J16" s="95"/>
      <c r="K16" s="95"/>
      <c r="L16" s="73">
        <f>IFERROR(VLOOKUP(B16,Concentrado_PB!K19:AP1048,24,0)," ")</f>
        <v>0.01</v>
      </c>
      <c r="M16" s="95" t="str">
        <f>IFERROR(VLOOKUP(B16,Concentrado_PB!K$2:AP$1031,25,0)," ")</f>
        <v xml:space="preserve">MIDE EL NUMERO DE NIÑAS, NIÑAS Y ADOLESCENTES QUE RECIBEN APOYO ECONOMICO Y PARTICIPAN EN LOS TALLERES. </v>
      </c>
      <c r="N16" s="95"/>
      <c r="O16" s="95"/>
      <c r="P16" s="95" t="str">
        <f>IFERROR(VLOOKUP(B16,Concentrado_PB!K$2:AP$1031,26,0)," ")</f>
        <v>(NUMERO DE NIÑAS, NIÑOS Y ADOLESCENTES QUE RECIBEN EL APOYO ECONOMICO Y PARTICIPAN EN LOS TALLERES / NUMERO DE NIÑAS, NIÑOS Y ADOLESCENTES DE 5 A 14 AÑOS QUE RESIDEN EN LA DEMARCACION) * 100</v>
      </c>
      <c r="Q16" s="95"/>
      <c r="R16" s="95"/>
      <c r="S16" s="96" t="str">
        <f>IFERROR(VLOOKUP(B16,Concentrado_PB!K$2:AP$1031,28,0),"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6" s="97"/>
      <c r="U16" s="98"/>
      <c r="V16" s="73" t="str">
        <f>IFERROR(VLOOKUP(B16,Concentrado_PB!K$2:AP$1031,27,0)," ")</f>
        <v>PORCENTAJE</v>
      </c>
      <c r="W16" s="73">
        <f>IFERROR(VLOOKUP(B16,Concentrado_PB!K$2:AP$1031,29,0)," ")</f>
        <v>0</v>
      </c>
      <c r="X16" s="73">
        <f>IFERROR(VLOOKUP(B16,Concentrado_PB!K$2:AP$1031,30,0)," ")</f>
        <v>0.01</v>
      </c>
      <c r="Y16" s="73"/>
      <c r="Z16" s="73"/>
      <c r="AA16" s="76">
        <v>25</v>
      </c>
      <c r="AB16" s="91"/>
      <c r="AC16" s="90"/>
      <c r="AD16" s="92" t="str">
        <f t="shared" si="1"/>
        <v xml:space="preserve"> </v>
      </c>
      <c r="AE16" s="77"/>
    </row>
    <row r="17" spans="1:31" ht="129.94999999999999" customHeight="1">
      <c r="A17" s="62">
        <v>30</v>
      </c>
      <c r="B17" s="63" t="str">
        <f t="shared" si="0"/>
        <v>02CD14S200</v>
      </c>
      <c r="C17" s="73">
        <f>IFERROR(VLOOKUP(B17,Concentrado_PB!K$3:AP$1031,2,0)," ")</f>
        <v>1</v>
      </c>
      <c r="D17" s="73">
        <f>IFERROR(VLOOKUP(B17,Concentrado_PB!K$3:AP$1031,4,0)," ")</f>
        <v>6</v>
      </c>
      <c r="E17" s="73">
        <f>IFERROR(VLOOKUP(B17,Concentrado_PB!K$3:AP$1031,6,0)," ")</f>
        <v>2</v>
      </c>
      <c r="F17" s="74" t="str">
        <f>IFERROR(VLOOKUP(V$9&amp;A17,Concentrado_PB!A31:BX1060,27,0)," ")</f>
        <v>2.6.8</v>
      </c>
      <c r="G17" s="75" t="str">
        <f>IFERROR(VLOOKUP(V$9&amp;A17,Concentrado_PB!A31:BX1060,20,0)," ")</f>
        <v xml:space="preserve">10. Reducción de las desigualdades </v>
      </c>
      <c r="H17" s="73" t="str">
        <f>IFERROR(VLOOKUP(V$9&amp;A17,Concentrado_PB!A$3:I$1031,8,0),"")</f>
        <v>S200</v>
      </c>
      <c r="I17" s="95" t="str">
        <f>IFERROR(VLOOKUP(V$9&amp;A17,Concentrado_PB!A$3:I$1031,9,0)," ")</f>
        <v>S200_CULTIVANDO RAÍCES DE IDENTIDAD</v>
      </c>
      <c r="J17" s="95"/>
      <c r="K17" s="95"/>
      <c r="L17" s="73">
        <f>IFERROR(VLOOKUP(B17,Concentrado_PB!K31:AP1060,24,0)," ")</f>
        <v>2.0999999999999999E-3</v>
      </c>
      <c r="M17" s="95" t="str">
        <f>IFERROR(VLOOKUP(B17,Concentrado_PB!K$2:AP$1031,25,0)," ")</f>
        <v xml:space="preserve">MIDE EL NUMERO DE JOVENES 15 A 29 AÑOS QUE PARTICIPAN EN LOS COLECTIVOS QUE DESARROLLAN ACTIVIDADES Y PROYECTOS PARA LA COMUNIDAD. </v>
      </c>
      <c r="N17" s="95"/>
      <c r="O17" s="95"/>
      <c r="P17" s="95" t="str">
        <f>IFERROR(VLOOKUP(B17,Concentrado_PB!K$2:AP$1031,26,0)," ")</f>
        <v>(NUMERO DE JOVENES ENTRE 15 Y 29 AÑOS QUE PARTICIPAN EN COLECTIVOS QUE DESARROLLAN ACTIVIDADES Y PROYECTOS PARA LA COMUNIDAD/NUMERO DE JOVENES ENTRE 15 Y 29 AÑOS QUE HABITA EN LA DEMARCACION)*100</v>
      </c>
      <c r="Q17" s="95"/>
      <c r="R17" s="95"/>
      <c r="S17" s="96" t="str">
        <f>IFERROR(VLOOKUP(B17,Concentrado_PB!K$2:AP$1031,28,0),"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7" s="97"/>
      <c r="U17" s="98"/>
      <c r="V17" s="73" t="str">
        <f>IFERROR(VLOOKUP(B17,Concentrado_PB!K$2:AP$1031,27,0)," ")</f>
        <v>PORCENTAJE</v>
      </c>
      <c r="W17" s="73">
        <f>IFERROR(VLOOKUP(B17,Concentrado_PB!K$2:AP$1031,29,0)," ")</f>
        <v>0</v>
      </c>
      <c r="X17" s="73">
        <f>IFERROR(VLOOKUP(B17,Concentrado_PB!K$2:AP$1031,30,0)," ")</f>
        <v>0</v>
      </c>
      <c r="Y17" s="73"/>
      <c r="Z17" s="73"/>
      <c r="AA17" s="76">
        <v>0</v>
      </c>
      <c r="AB17" s="91"/>
      <c r="AC17" s="90"/>
      <c r="AD17" s="92" t="str">
        <f t="shared" si="1"/>
        <v xml:space="preserve"> </v>
      </c>
      <c r="AE17" s="77"/>
    </row>
    <row r="18" spans="1:31">
      <c r="C18" s="78"/>
      <c r="D18" s="78"/>
      <c r="E18" s="78"/>
      <c r="F18" s="79"/>
      <c r="G18" s="79"/>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1:31">
      <c r="C19" s="78"/>
      <c r="D19" s="78"/>
      <c r="E19" s="78"/>
      <c r="F19" s="79"/>
      <c r="G19" s="79"/>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1:31">
      <c r="C20" s="78"/>
      <c r="D20" s="78"/>
      <c r="E20" s="78"/>
      <c r="F20" s="79"/>
      <c r="G20" s="79"/>
      <c r="H20" s="72"/>
      <c r="I20" s="72"/>
      <c r="J20" s="72"/>
      <c r="K20" s="72"/>
      <c r="L20" s="72"/>
      <c r="M20" s="72"/>
      <c r="N20" s="72"/>
      <c r="O20" s="72"/>
      <c r="P20" s="72"/>
      <c r="Q20" s="72"/>
      <c r="R20" s="72"/>
      <c r="S20" s="72"/>
      <c r="T20" s="72"/>
      <c r="U20" s="72"/>
      <c r="V20" s="72"/>
      <c r="W20" s="72"/>
      <c r="X20" s="72"/>
      <c r="Y20" s="72"/>
      <c r="Z20" s="72"/>
      <c r="AA20" s="72"/>
      <c r="AB20" s="72"/>
      <c r="AC20" s="72"/>
      <c r="AD20" s="72"/>
      <c r="AE20" s="72"/>
    </row>
    <row r="21" spans="1:31" ht="15">
      <c r="B21" s="64"/>
      <c r="C21" s="80"/>
      <c r="D21" s="80"/>
      <c r="E21" s="80"/>
      <c r="F21" s="79"/>
      <c r="G21" s="79"/>
      <c r="H21" s="72"/>
      <c r="I21" s="72"/>
      <c r="J21" s="72"/>
      <c r="K21" s="72"/>
      <c r="L21" s="72"/>
      <c r="M21" s="72"/>
      <c r="N21" s="72"/>
      <c r="O21" s="72"/>
      <c r="P21" s="72"/>
      <c r="Q21" s="72"/>
      <c r="R21" s="72"/>
      <c r="S21" s="72"/>
      <c r="T21" s="72"/>
      <c r="U21" s="72"/>
      <c r="V21" s="72"/>
      <c r="W21" s="72"/>
      <c r="X21" s="72"/>
      <c r="Y21" s="72"/>
      <c r="Z21" s="72"/>
      <c r="AA21" s="72"/>
      <c r="AB21" s="72"/>
      <c r="AC21" s="72"/>
      <c r="AD21" s="72"/>
      <c r="AE21" s="72"/>
    </row>
    <row r="22" spans="1:31" ht="15">
      <c r="B22" s="64"/>
      <c r="C22" s="80"/>
      <c r="D22" s="80"/>
      <c r="E22" s="80"/>
      <c r="F22" s="81"/>
      <c r="G22" s="81"/>
      <c r="H22" s="72"/>
      <c r="I22" s="72"/>
      <c r="J22" s="100" t="s">
        <v>16472</v>
      </c>
      <c r="K22" s="100"/>
      <c r="L22" s="100"/>
      <c r="M22" s="100"/>
      <c r="N22" s="100"/>
      <c r="O22" s="100"/>
      <c r="P22" s="82"/>
      <c r="Q22" s="82"/>
      <c r="R22" s="72"/>
      <c r="S22" s="100" t="s">
        <v>16473</v>
      </c>
      <c r="T22" s="100"/>
      <c r="U22" s="100"/>
      <c r="V22" s="100"/>
      <c r="W22" s="100"/>
      <c r="X22" s="100"/>
      <c r="Y22" s="72"/>
      <c r="Z22" s="72"/>
      <c r="AA22" s="72"/>
      <c r="AB22" s="72"/>
      <c r="AC22" s="72"/>
      <c r="AD22" s="72"/>
      <c r="AE22" s="72"/>
    </row>
    <row r="23" spans="1:31" ht="15">
      <c r="B23" s="64"/>
      <c r="C23" s="80"/>
      <c r="D23" s="80"/>
      <c r="E23" s="80"/>
      <c r="F23" s="80"/>
      <c r="G23" s="80"/>
      <c r="H23" s="72"/>
      <c r="I23" s="72"/>
      <c r="J23" s="80"/>
      <c r="K23" s="80"/>
      <c r="L23" s="80"/>
      <c r="M23" s="82"/>
      <c r="N23" s="82"/>
      <c r="O23" s="82"/>
      <c r="P23" s="82"/>
      <c r="Q23" s="82"/>
      <c r="R23" s="72"/>
      <c r="S23" s="80"/>
      <c r="T23" s="80"/>
      <c r="U23" s="80"/>
      <c r="V23" s="80"/>
      <c r="W23" s="80"/>
      <c r="X23" s="82"/>
      <c r="Y23" s="72"/>
      <c r="Z23" s="72"/>
      <c r="AA23" s="72"/>
      <c r="AB23" s="72"/>
      <c r="AC23" s="72"/>
      <c r="AD23" s="72"/>
      <c r="AE23" s="72"/>
    </row>
    <row r="24" spans="1:31" ht="15">
      <c r="B24" s="64"/>
      <c r="C24" s="80"/>
      <c r="D24" s="80"/>
      <c r="E24" s="80"/>
      <c r="F24" s="83"/>
      <c r="G24" s="83"/>
      <c r="H24" s="72"/>
      <c r="I24" s="72"/>
      <c r="J24" s="84"/>
      <c r="K24" s="84"/>
      <c r="L24" s="84"/>
      <c r="M24" s="85"/>
      <c r="N24" s="85"/>
      <c r="O24" s="85"/>
      <c r="P24" s="82"/>
      <c r="Q24" s="82"/>
      <c r="R24" s="72"/>
      <c r="S24" s="86"/>
      <c r="T24" s="86"/>
      <c r="U24" s="86"/>
      <c r="V24" s="86"/>
      <c r="W24" s="86"/>
      <c r="X24" s="86"/>
      <c r="Y24" s="72"/>
      <c r="Z24" s="72"/>
      <c r="AA24" s="72"/>
      <c r="AB24" s="72"/>
      <c r="AC24" s="72"/>
      <c r="AD24" s="72"/>
      <c r="AE24" s="72"/>
    </row>
    <row r="25" spans="1:31" ht="15">
      <c r="B25" s="64"/>
      <c r="C25" s="80"/>
      <c r="D25" s="80"/>
      <c r="E25" s="80"/>
      <c r="F25" s="81"/>
      <c r="G25" s="81"/>
      <c r="H25" s="72"/>
      <c r="I25" s="72"/>
      <c r="J25" s="102" t="s">
        <v>16555</v>
      </c>
      <c r="K25" s="102"/>
      <c r="L25" s="102"/>
      <c r="M25" s="102"/>
      <c r="N25" s="102"/>
      <c r="O25" s="102"/>
      <c r="P25" s="82"/>
      <c r="Q25" s="82"/>
      <c r="R25" s="72"/>
      <c r="S25" s="102" t="s">
        <v>16559</v>
      </c>
      <c r="T25" s="102"/>
      <c r="U25" s="102"/>
      <c r="V25" s="102"/>
      <c r="W25" s="102"/>
      <c r="X25" s="102"/>
      <c r="Y25" s="72"/>
      <c r="Z25" s="72"/>
      <c r="AA25" s="72"/>
      <c r="AB25" s="72"/>
      <c r="AC25" s="72"/>
      <c r="AD25" s="72"/>
      <c r="AE25" s="72"/>
    </row>
    <row r="26" spans="1:31" ht="15">
      <c r="B26" s="64"/>
      <c r="C26" s="80"/>
      <c r="D26" s="80"/>
      <c r="E26" s="80"/>
      <c r="F26" s="87"/>
      <c r="G26" s="87"/>
      <c r="H26" s="72"/>
      <c r="I26" s="72"/>
      <c r="J26" s="88"/>
      <c r="K26" s="88"/>
      <c r="L26" s="88"/>
      <c r="M26" s="88"/>
      <c r="N26" s="82"/>
      <c r="O26" s="82"/>
      <c r="P26" s="82"/>
      <c r="Q26" s="82"/>
      <c r="R26" s="72"/>
      <c r="S26" s="88"/>
      <c r="T26" s="88"/>
      <c r="U26" s="88"/>
      <c r="V26" s="88"/>
      <c r="W26" s="82"/>
      <c r="X26" s="82"/>
      <c r="Y26" s="72"/>
      <c r="Z26" s="72"/>
      <c r="AA26" s="72"/>
      <c r="AB26" s="72"/>
      <c r="AC26" s="72"/>
      <c r="AD26" s="72"/>
      <c r="AE26" s="72"/>
    </row>
    <row r="27" spans="1:31" ht="15">
      <c r="B27" s="64"/>
      <c r="C27" s="80"/>
      <c r="D27" s="80"/>
      <c r="E27" s="80"/>
      <c r="F27" s="87"/>
      <c r="G27" s="87"/>
      <c r="H27" s="72"/>
      <c r="I27" s="72"/>
      <c r="J27" s="101" t="s">
        <v>16556</v>
      </c>
      <c r="K27" s="101"/>
      <c r="L27" s="101"/>
      <c r="M27" s="101"/>
      <c r="N27" s="101"/>
      <c r="O27" s="101"/>
      <c r="P27" s="82"/>
      <c r="Q27" s="82"/>
      <c r="R27" s="72"/>
      <c r="S27" s="101" t="s">
        <v>2350</v>
      </c>
      <c r="T27" s="101"/>
      <c r="U27" s="101"/>
      <c r="V27" s="101"/>
      <c r="W27" s="101"/>
      <c r="X27" s="101"/>
      <c r="Y27" s="72"/>
      <c r="Z27" s="72"/>
      <c r="AA27" s="72"/>
      <c r="AB27" s="72"/>
      <c r="AC27" s="72"/>
      <c r="AD27" s="72"/>
      <c r="AE27" s="72"/>
    </row>
    <row r="28" spans="1:31" ht="14.65" customHeight="1">
      <c r="B28" s="64"/>
      <c r="C28" s="80"/>
      <c r="D28" s="80"/>
      <c r="E28" s="80"/>
      <c r="F28" s="87"/>
      <c r="G28" s="87"/>
      <c r="H28" s="72"/>
      <c r="I28" s="72"/>
      <c r="J28" s="101" t="s">
        <v>16474</v>
      </c>
      <c r="K28" s="101"/>
      <c r="L28" s="101"/>
      <c r="M28" s="101"/>
      <c r="N28" s="101"/>
      <c r="O28" s="101"/>
      <c r="P28" s="72"/>
      <c r="Q28" s="72"/>
      <c r="R28" s="72"/>
      <c r="S28" s="101" t="s">
        <v>16474</v>
      </c>
      <c r="T28" s="101"/>
      <c r="U28" s="101"/>
      <c r="V28" s="101"/>
      <c r="W28" s="101"/>
      <c r="X28" s="101"/>
      <c r="Y28" s="72"/>
      <c r="Z28" s="72"/>
      <c r="AA28" s="72"/>
      <c r="AB28" s="72"/>
      <c r="AC28" s="72"/>
      <c r="AD28" s="72"/>
      <c r="AE28" s="72"/>
    </row>
    <row r="29" spans="1:31" ht="15">
      <c r="B29" s="64"/>
      <c r="C29" s="80"/>
      <c r="D29" s="80"/>
      <c r="E29" s="80"/>
      <c r="F29" s="88"/>
      <c r="G29" s="88"/>
      <c r="H29" s="72"/>
      <c r="I29" s="72"/>
      <c r="J29" s="101" t="s">
        <v>16557</v>
      </c>
      <c r="K29" s="101"/>
      <c r="L29" s="101"/>
      <c r="M29" s="101"/>
      <c r="N29" s="101" t="s">
        <v>16558</v>
      </c>
      <c r="O29" s="101"/>
      <c r="P29" s="72"/>
      <c r="Q29" s="72"/>
      <c r="R29" s="72"/>
      <c r="S29" s="101" t="s">
        <v>16476</v>
      </c>
      <c r="T29" s="101"/>
      <c r="U29" s="101"/>
      <c r="V29" s="101"/>
      <c r="W29" s="101" t="s">
        <v>16475</v>
      </c>
      <c r="X29" s="101"/>
      <c r="Y29" s="72"/>
      <c r="Z29" s="72"/>
      <c r="AA29" s="72"/>
      <c r="AB29" s="72"/>
      <c r="AC29" s="72"/>
      <c r="AD29" s="72"/>
      <c r="AE29" s="72"/>
    </row>
    <row r="30" spans="1:31" ht="12.95" customHeight="1">
      <c r="B30" s="64"/>
      <c r="C30" s="57"/>
      <c r="D30" s="57"/>
      <c r="E30" s="57"/>
      <c r="F30" s="58"/>
      <c r="G30" s="58"/>
      <c r="R30" s="58"/>
      <c r="S30" s="58"/>
      <c r="T30" s="58"/>
      <c r="U30" s="58"/>
      <c r="V30" s="58"/>
      <c r="W30" s="58"/>
      <c r="X30" s="58"/>
    </row>
    <row r="31" spans="1:31" ht="12.95" customHeight="1">
      <c r="B31" s="64"/>
      <c r="C31" s="57"/>
      <c r="D31" s="57"/>
      <c r="E31" s="57"/>
      <c r="F31" s="58"/>
      <c r="G31" s="58"/>
      <c r="R31" s="58"/>
      <c r="S31" s="58"/>
      <c r="T31" s="58"/>
      <c r="U31" s="58"/>
      <c r="V31" s="58"/>
      <c r="W31" s="58"/>
      <c r="X31" s="58"/>
    </row>
    <row r="32" spans="1:31" ht="15">
      <c r="D32" s="57"/>
      <c r="E32" s="57"/>
    </row>
    <row r="33" spans="4:5" ht="15">
      <c r="D33" s="57"/>
      <c r="E33" s="57"/>
    </row>
    <row r="34" spans="4:5" ht="15">
      <c r="D34" s="57"/>
      <c r="E34" s="57"/>
    </row>
    <row r="35" spans="4:5" ht="15">
      <c r="D35" s="57"/>
      <c r="E35" s="57"/>
    </row>
  </sheetData>
  <sheetProtection selectLockedCells="1"/>
  <sortState ref="H13:AA47">
    <sortCondition ref="H13:H47"/>
  </sortState>
  <mergeCells count="46">
    <mergeCell ref="S17:U17"/>
    <mergeCell ref="S16:U16"/>
    <mergeCell ref="P16:R16"/>
    <mergeCell ref="S15:U15"/>
    <mergeCell ref="P17:R17"/>
    <mergeCell ref="C5:AE5"/>
    <mergeCell ref="C7:AE7"/>
    <mergeCell ref="C6:AE6"/>
    <mergeCell ref="I16:K16"/>
    <mergeCell ref="I14:K14"/>
    <mergeCell ref="P14:R14"/>
    <mergeCell ref="S13:U13"/>
    <mergeCell ref="C11:AE11"/>
    <mergeCell ref="V9:X9"/>
    <mergeCell ref="S12:U12"/>
    <mergeCell ref="Y9:AA9"/>
    <mergeCell ref="AB9:AE9"/>
    <mergeCell ref="C9:H9"/>
    <mergeCell ref="T9:U9"/>
    <mergeCell ref="I9:S9"/>
    <mergeCell ref="J22:O22"/>
    <mergeCell ref="S22:X22"/>
    <mergeCell ref="J29:M29"/>
    <mergeCell ref="N29:O29"/>
    <mergeCell ref="S25:X25"/>
    <mergeCell ref="S27:X27"/>
    <mergeCell ref="S28:X28"/>
    <mergeCell ref="S29:V29"/>
    <mergeCell ref="W29:X29"/>
    <mergeCell ref="J25:O25"/>
    <mergeCell ref="J27:O27"/>
    <mergeCell ref="J28:O28"/>
    <mergeCell ref="M16:O16"/>
    <mergeCell ref="M17:O17"/>
    <mergeCell ref="I15:K15"/>
    <mergeCell ref="M14:O14"/>
    <mergeCell ref="M15:O15"/>
    <mergeCell ref="I17:K17"/>
    <mergeCell ref="P15:R15"/>
    <mergeCell ref="S14:U14"/>
    <mergeCell ref="I12:K12"/>
    <mergeCell ref="M12:O12"/>
    <mergeCell ref="P12:R12"/>
    <mergeCell ref="I13:K13"/>
    <mergeCell ref="M13:O13"/>
    <mergeCell ref="P13:R13"/>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AE13:AE17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16481</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16545</v>
      </c>
      <c r="U2" s="43" t="s">
        <v>32</v>
      </c>
      <c r="V2" s="43" t="s">
        <v>33</v>
      </c>
      <c r="W2" s="43" t="s">
        <v>35</v>
      </c>
      <c r="X2" s="43" t="s">
        <v>36</v>
      </c>
      <c r="Y2" s="43" t="s">
        <v>38</v>
      </c>
      <c r="Z2" s="43" t="s">
        <v>39</v>
      </c>
      <c r="AA2" s="51"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2021-06-28T22:48:43Z</dcterms:modified>
</cp:coreProperties>
</file>